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10185" activeTab="2"/>
  </bookViews>
  <sheets>
    <sheet name="원가계산서" sheetId="3" r:id="rId1"/>
    <sheet name="공종별집계표" sheetId="10" r:id="rId2"/>
    <sheet name="공종별내역서" sheetId="9" r:id="rId3"/>
    <sheet name="일위대가목록" sheetId="8" r:id="rId4"/>
    <sheet name="일위대가" sheetId="7" r:id="rId5"/>
    <sheet name="중기단가목록" sheetId="6" r:id="rId6"/>
    <sheet name="중기단가산출서" sheetId="5" r:id="rId7"/>
    <sheet name="단가대비표" sheetId="4" r:id="rId8"/>
  </sheets>
  <definedNames>
    <definedName name="_xlnm.Print_Area" localSheetId="2">공종별내역서!$A$1:$M$267</definedName>
    <definedName name="_xlnm.Print_Area" localSheetId="1">공종별집계표!$A$1:$M$27</definedName>
    <definedName name="_xlnm.Print_Area" localSheetId="7">단가대비표!$A$1:$X$140</definedName>
    <definedName name="_xlnm.Print_Area" localSheetId="4">일위대가!$A$1:$M$558</definedName>
    <definedName name="_xlnm.Print_Area" localSheetId="3">일위대가목록!$A$1:$J$93</definedName>
    <definedName name="_xlnm.Print_Area" localSheetId="5">중기단가목록!$A$1:$J$4</definedName>
    <definedName name="_xlnm.Print_Area" localSheetId="6">중기단가산출서!$A$1:$F$51</definedName>
    <definedName name="_xlnm.Print_Titles" localSheetId="2">공종별내역서!$1:$3</definedName>
    <definedName name="_xlnm.Print_Titles" localSheetId="1">공종별집계표!$1:$4</definedName>
    <definedName name="_xlnm.Print_Titles" localSheetId="7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257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9"/>
  <c r="G247"/>
  <c r="E247"/>
  <c r="I246"/>
  <c r="G246"/>
  <c r="E246"/>
  <c r="I245"/>
  <c r="G245"/>
  <c r="E245"/>
  <c r="I225"/>
  <c r="G225"/>
  <c r="E225"/>
  <c r="I224"/>
  <c r="G224"/>
  <c r="E224"/>
  <c r="I223"/>
  <c r="G223"/>
  <c r="E223"/>
  <c r="I222"/>
  <c r="G222"/>
  <c r="E222"/>
  <c r="I221"/>
  <c r="G221"/>
  <c r="E221"/>
  <c r="I200"/>
  <c r="G200"/>
  <c r="E200"/>
  <c r="I199"/>
  <c r="G199"/>
  <c r="E199"/>
  <c r="I198"/>
  <c r="G198"/>
  <c r="E198"/>
  <c r="I197"/>
  <c r="G197"/>
  <c r="E197"/>
  <c r="I183"/>
  <c r="G183"/>
  <c r="I182"/>
  <c r="G182"/>
  <c r="I181"/>
  <c r="G181"/>
  <c r="E181"/>
  <c r="I180"/>
  <c r="G180"/>
  <c r="E180"/>
  <c r="I179"/>
  <c r="G179"/>
  <c r="E179"/>
  <c r="I178"/>
  <c r="G178"/>
  <c r="E178"/>
  <c r="I177"/>
  <c r="G177"/>
  <c r="E177"/>
  <c r="I176"/>
  <c r="G176"/>
  <c r="E176"/>
  <c r="I175"/>
  <c r="G175"/>
  <c r="E175"/>
  <c r="I174"/>
  <c r="G174"/>
  <c r="E174"/>
  <c r="I173"/>
  <c r="G173"/>
  <c r="E173"/>
  <c r="I152"/>
  <c r="G152"/>
  <c r="E152"/>
  <c r="I109"/>
  <c r="G109"/>
  <c r="E109"/>
  <c r="I107"/>
  <c r="G107"/>
  <c r="E107"/>
  <c r="I106"/>
  <c r="G106"/>
  <c r="E106"/>
  <c r="I105"/>
  <c r="G105"/>
  <c r="E105"/>
  <c r="I104"/>
  <c r="G104"/>
  <c r="E104"/>
  <c r="I103"/>
  <c r="G103"/>
  <c r="E103"/>
  <c r="I102"/>
  <c r="G102"/>
  <c r="E102"/>
  <c r="I101"/>
  <c r="G101"/>
  <c r="E101"/>
  <c r="I67"/>
  <c r="G67"/>
  <c r="E67"/>
  <c r="I65"/>
  <c r="G65"/>
  <c r="E65"/>
  <c r="I64"/>
  <c r="G64"/>
  <c r="E64"/>
  <c r="I63"/>
  <c r="G63"/>
  <c r="E63"/>
  <c r="I62"/>
  <c r="G62"/>
  <c r="E62"/>
  <c r="I61"/>
  <c r="G61"/>
  <c r="E61"/>
  <c r="I60"/>
  <c r="G60"/>
  <c r="H60" s="1"/>
  <c r="E60"/>
  <c r="I59"/>
  <c r="G59"/>
  <c r="E59"/>
  <c r="I58"/>
  <c r="G58"/>
  <c r="E58"/>
  <c r="I57"/>
  <c r="G57"/>
  <c r="E57"/>
  <c r="I56"/>
  <c r="G56"/>
  <c r="E56"/>
  <c r="I55"/>
  <c r="G55"/>
  <c r="E55"/>
  <c r="I54"/>
  <c r="G54"/>
  <c r="E54"/>
  <c r="I53"/>
  <c r="G53"/>
  <c r="E53"/>
  <c r="I556" i="7"/>
  <c r="G556"/>
  <c r="K556" s="1"/>
  <c r="E556"/>
  <c r="I555"/>
  <c r="G555"/>
  <c r="E555"/>
  <c r="F555" s="1"/>
  <c r="F558" s="1"/>
  <c r="I550"/>
  <c r="G550"/>
  <c r="E550"/>
  <c r="I549"/>
  <c r="G549"/>
  <c r="E549"/>
  <c r="I548"/>
  <c r="G548"/>
  <c r="H548" s="1"/>
  <c r="E548"/>
  <c r="I547"/>
  <c r="G547"/>
  <c r="E547"/>
  <c r="F547" s="1"/>
  <c r="F552" s="1"/>
  <c r="I542"/>
  <c r="G542"/>
  <c r="E542"/>
  <c r="I537"/>
  <c r="G537"/>
  <c r="E537"/>
  <c r="I536"/>
  <c r="G536"/>
  <c r="E536"/>
  <c r="I535"/>
  <c r="G535"/>
  <c r="E535"/>
  <c r="I534"/>
  <c r="G534"/>
  <c r="E534"/>
  <c r="I528"/>
  <c r="G528"/>
  <c r="E528"/>
  <c r="I527"/>
  <c r="G527"/>
  <c r="E527"/>
  <c r="I526"/>
  <c r="G526"/>
  <c r="E526"/>
  <c r="I525"/>
  <c r="G525"/>
  <c r="E525"/>
  <c r="I524"/>
  <c r="G524"/>
  <c r="E524"/>
  <c r="I523"/>
  <c r="G523"/>
  <c r="E523"/>
  <c r="I518"/>
  <c r="G518"/>
  <c r="E518"/>
  <c r="I517"/>
  <c r="G517"/>
  <c r="E517"/>
  <c r="I516"/>
  <c r="G516"/>
  <c r="E516"/>
  <c r="I515"/>
  <c r="G515"/>
  <c r="E515"/>
  <c r="I514"/>
  <c r="G514"/>
  <c r="E514"/>
  <c r="I513"/>
  <c r="G513"/>
  <c r="E513"/>
  <c r="I509"/>
  <c r="G509"/>
  <c r="E509"/>
  <c r="I504"/>
  <c r="G504"/>
  <c r="E504"/>
  <c r="I503"/>
  <c r="G503"/>
  <c r="E503"/>
  <c r="I497"/>
  <c r="G497"/>
  <c r="E497"/>
  <c r="I486"/>
  <c r="G486"/>
  <c r="E486"/>
  <c r="I485"/>
  <c r="G485"/>
  <c r="E485"/>
  <c r="I484"/>
  <c r="G484"/>
  <c r="E484"/>
  <c r="I479"/>
  <c r="G479"/>
  <c r="E479"/>
  <c r="I474"/>
  <c r="G474"/>
  <c r="E474"/>
  <c r="I469"/>
  <c r="G469"/>
  <c r="E469"/>
  <c r="I468"/>
  <c r="G468"/>
  <c r="E468"/>
  <c r="I463"/>
  <c r="G463"/>
  <c r="E463"/>
  <c r="I462"/>
  <c r="G462"/>
  <c r="E462"/>
  <c r="I461"/>
  <c r="G461"/>
  <c r="E461"/>
  <c r="I460"/>
  <c r="G460"/>
  <c r="E460"/>
  <c r="I459"/>
  <c r="G459"/>
  <c r="E459"/>
  <c r="I458"/>
  <c r="G458"/>
  <c r="E458"/>
  <c r="I457"/>
  <c r="G457"/>
  <c r="E457"/>
  <c r="I456"/>
  <c r="G456"/>
  <c r="E456"/>
  <c r="I455"/>
  <c r="G455"/>
  <c r="E455"/>
  <c r="I454"/>
  <c r="G454"/>
  <c r="E454"/>
  <c r="I453"/>
  <c r="G453"/>
  <c r="E453"/>
  <c r="I452"/>
  <c r="G452"/>
  <c r="E452"/>
  <c r="I451"/>
  <c r="J451" s="1"/>
  <c r="G451"/>
  <c r="E451"/>
  <c r="I450"/>
  <c r="G450"/>
  <c r="E450"/>
  <c r="I444"/>
  <c r="G444"/>
  <c r="E444"/>
  <c r="I443"/>
  <c r="G443"/>
  <c r="E443"/>
  <c r="I438"/>
  <c r="G438"/>
  <c r="E438"/>
  <c r="I437"/>
  <c r="G437"/>
  <c r="E437"/>
  <c r="I433"/>
  <c r="G433"/>
  <c r="E433"/>
  <c r="I429"/>
  <c r="G429"/>
  <c r="E429"/>
  <c r="I428"/>
  <c r="G428"/>
  <c r="E428"/>
  <c r="I423"/>
  <c r="G423"/>
  <c r="E423"/>
  <c r="I422"/>
  <c r="G422"/>
  <c r="E422"/>
  <c r="I418"/>
  <c r="G418"/>
  <c r="E418"/>
  <c r="I417"/>
  <c r="G417"/>
  <c r="E417"/>
  <c r="I416"/>
  <c r="G416"/>
  <c r="E416"/>
  <c r="I415"/>
  <c r="G415"/>
  <c r="E415"/>
  <c r="I411"/>
  <c r="G411"/>
  <c r="E411"/>
  <c r="I410"/>
  <c r="G410"/>
  <c r="E410"/>
  <c r="I409"/>
  <c r="G409"/>
  <c r="E409"/>
  <c r="I408"/>
  <c r="G408"/>
  <c r="E408"/>
  <c r="I404"/>
  <c r="G404"/>
  <c r="E404"/>
  <c r="I403"/>
  <c r="G403"/>
  <c r="E403"/>
  <c r="I398"/>
  <c r="G398"/>
  <c r="E398"/>
  <c r="I397"/>
  <c r="G397"/>
  <c r="E397"/>
  <c r="I393"/>
  <c r="G393"/>
  <c r="E393"/>
  <c r="I389"/>
  <c r="G389"/>
  <c r="E389"/>
  <c r="I388"/>
  <c r="G388"/>
  <c r="E388"/>
  <c r="I384"/>
  <c r="G384"/>
  <c r="E384"/>
  <c r="I380"/>
  <c r="G380"/>
  <c r="E380"/>
  <c r="I378"/>
  <c r="G378"/>
  <c r="E378"/>
  <c r="I377"/>
  <c r="G377"/>
  <c r="E377"/>
  <c r="I373"/>
  <c r="G373"/>
  <c r="E373"/>
  <c r="I372"/>
  <c r="G372"/>
  <c r="E372"/>
  <c r="I368"/>
  <c r="G368"/>
  <c r="E368"/>
  <c r="I367"/>
  <c r="G367"/>
  <c r="E367"/>
  <c r="I363"/>
  <c r="G363"/>
  <c r="E363"/>
  <c r="I362"/>
  <c r="G362"/>
  <c r="E362"/>
  <c r="I361"/>
  <c r="G361"/>
  <c r="E361"/>
  <c r="I360"/>
  <c r="G360"/>
  <c r="E360"/>
  <c r="I356"/>
  <c r="G356"/>
  <c r="E356"/>
  <c r="I352"/>
  <c r="G352"/>
  <c r="E352"/>
  <c r="I351"/>
  <c r="G351"/>
  <c r="E351"/>
  <c r="I350"/>
  <c r="G350"/>
  <c r="E350"/>
  <c r="I349"/>
  <c r="G349"/>
  <c r="E349"/>
  <c r="I344"/>
  <c r="G344"/>
  <c r="E344"/>
  <c r="I343"/>
  <c r="G343"/>
  <c r="E343"/>
  <c r="I339"/>
  <c r="G339"/>
  <c r="E339"/>
  <c r="I334"/>
  <c r="G334"/>
  <c r="E334"/>
  <c r="I333"/>
  <c r="G333"/>
  <c r="E333"/>
  <c r="I329"/>
  <c r="G329"/>
  <c r="E329"/>
  <c r="I328"/>
  <c r="G328"/>
  <c r="E328"/>
  <c r="I323"/>
  <c r="G323"/>
  <c r="E323"/>
  <c r="I318"/>
  <c r="G318"/>
  <c r="E318"/>
  <c r="I317"/>
  <c r="G317"/>
  <c r="E317"/>
  <c r="I316"/>
  <c r="G316"/>
  <c r="E316"/>
  <c r="I315"/>
  <c r="G315"/>
  <c r="E315"/>
  <c r="I314"/>
  <c r="G314"/>
  <c r="E314"/>
  <c r="I313"/>
  <c r="G313"/>
  <c r="E313"/>
  <c r="I312"/>
  <c r="G312"/>
  <c r="E312"/>
  <c r="I311"/>
  <c r="G311"/>
  <c r="E311"/>
  <c r="I310"/>
  <c r="G310"/>
  <c r="E310"/>
  <c r="I308"/>
  <c r="G308"/>
  <c r="E308"/>
  <c r="I303"/>
  <c r="G303"/>
  <c r="E303"/>
  <c r="I302"/>
  <c r="G302"/>
  <c r="E302"/>
  <c r="I301"/>
  <c r="G301"/>
  <c r="E301"/>
  <c r="I293"/>
  <c r="G293"/>
  <c r="E293"/>
  <c r="I292"/>
  <c r="G292"/>
  <c r="E292"/>
  <c r="I287"/>
  <c r="G287"/>
  <c r="E287"/>
  <c r="F287" s="1"/>
  <c r="I285"/>
  <c r="G285"/>
  <c r="E285"/>
  <c r="I280"/>
  <c r="G280"/>
  <c r="E280"/>
  <c r="I278"/>
  <c r="G278"/>
  <c r="E278"/>
  <c r="I273"/>
  <c r="G273"/>
  <c r="E273"/>
  <c r="I271"/>
  <c r="G271"/>
  <c r="E271"/>
  <c r="I267"/>
  <c r="G267"/>
  <c r="E267"/>
  <c r="I266"/>
  <c r="G266"/>
  <c r="E266"/>
  <c r="I265"/>
  <c r="G265"/>
  <c r="E265"/>
  <c r="I264"/>
  <c r="G264"/>
  <c r="E264"/>
  <c r="I263"/>
  <c r="G263"/>
  <c r="E263"/>
  <c r="I262"/>
  <c r="G262"/>
  <c r="E262"/>
  <c r="I261"/>
  <c r="G261"/>
  <c r="E261"/>
  <c r="I260"/>
  <c r="G260"/>
  <c r="E260"/>
  <c r="I255"/>
  <c r="G255"/>
  <c r="E255"/>
  <c r="I254"/>
  <c r="G254"/>
  <c r="E254"/>
  <c r="I253"/>
  <c r="G253"/>
  <c r="E253"/>
  <c r="I237"/>
  <c r="G237"/>
  <c r="E237"/>
  <c r="I232"/>
  <c r="G232"/>
  <c r="E232"/>
  <c r="I231"/>
  <c r="G231"/>
  <c r="E231"/>
  <c r="I230"/>
  <c r="G230"/>
  <c r="E230"/>
  <c r="I229"/>
  <c r="G229"/>
  <c r="E229"/>
  <c r="I228"/>
  <c r="G228"/>
  <c r="E228"/>
  <c r="I227"/>
  <c r="G227"/>
  <c r="E227"/>
  <c r="I222"/>
  <c r="G222"/>
  <c r="E222"/>
  <c r="I217"/>
  <c r="G217"/>
  <c r="E217"/>
  <c r="I212"/>
  <c r="G212"/>
  <c r="E212"/>
  <c r="I202"/>
  <c r="G202"/>
  <c r="E202"/>
  <c r="I197"/>
  <c r="G197"/>
  <c r="E197"/>
  <c r="I192"/>
  <c r="G192"/>
  <c r="E192"/>
  <c r="I187"/>
  <c r="G187"/>
  <c r="E187"/>
  <c r="I182"/>
  <c r="G182"/>
  <c r="E182"/>
  <c r="I173"/>
  <c r="G173"/>
  <c r="E173"/>
  <c r="I172"/>
  <c r="G172"/>
  <c r="E172"/>
  <c r="I171"/>
  <c r="G171"/>
  <c r="E171"/>
  <c r="I166"/>
  <c r="G166"/>
  <c r="E166"/>
  <c r="I165"/>
  <c r="G165"/>
  <c r="E165"/>
  <c r="I155"/>
  <c r="G155"/>
  <c r="E155"/>
  <c r="I154"/>
  <c r="G154"/>
  <c r="E154"/>
  <c r="I153"/>
  <c r="J153" s="1"/>
  <c r="G153"/>
  <c r="E153"/>
  <c r="I152"/>
  <c r="G152"/>
  <c r="E152"/>
  <c r="I143"/>
  <c r="G143"/>
  <c r="E143"/>
  <c r="I142"/>
  <c r="G142"/>
  <c r="E142"/>
  <c r="I141"/>
  <c r="G141"/>
  <c r="E141"/>
  <c r="I140"/>
  <c r="G140"/>
  <c r="E140"/>
  <c r="I139"/>
  <c r="G139"/>
  <c r="E139"/>
  <c r="I138"/>
  <c r="G138"/>
  <c r="E138"/>
  <c r="I137"/>
  <c r="G137"/>
  <c r="E137"/>
  <c r="I136"/>
  <c r="G136"/>
  <c r="E136"/>
  <c r="I131"/>
  <c r="G131"/>
  <c r="E131"/>
  <c r="I127"/>
  <c r="G127"/>
  <c r="E127"/>
  <c r="I123"/>
  <c r="G123"/>
  <c r="E123"/>
  <c r="I119"/>
  <c r="G119"/>
  <c r="E119"/>
  <c r="I118"/>
  <c r="G118"/>
  <c r="E118"/>
  <c r="I114"/>
  <c r="G114"/>
  <c r="E114"/>
  <c r="I101"/>
  <c r="G101"/>
  <c r="E101"/>
  <c r="I97"/>
  <c r="G97"/>
  <c r="E97"/>
  <c r="I92"/>
  <c r="G92"/>
  <c r="E92"/>
  <c r="I87"/>
  <c r="G87"/>
  <c r="E87"/>
  <c r="I86"/>
  <c r="G86"/>
  <c r="E86"/>
  <c r="I81"/>
  <c r="G81"/>
  <c r="E81"/>
  <c r="I80"/>
  <c r="G80"/>
  <c r="E80"/>
  <c r="I75"/>
  <c r="G75"/>
  <c r="E75"/>
  <c r="I74"/>
  <c r="G74"/>
  <c r="E74"/>
  <c r="I68"/>
  <c r="G68"/>
  <c r="E68"/>
  <c r="I67"/>
  <c r="G67"/>
  <c r="E67"/>
  <c r="I63"/>
  <c r="G63"/>
  <c r="E63"/>
  <c r="I62"/>
  <c r="G62"/>
  <c r="E62"/>
  <c r="I58"/>
  <c r="G58"/>
  <c r="E58"/>
  <c r="I57"/>
  <c r="G57"/>
  <c r="E57"/>
  <c r="I52"/>
  <c r="G52"/>
  <c r="E52"/>
  <c r="I48"/>
  <c r="G48"/>
  <c r="E48"/>
  <c r="I44"/>
  <c r="G44"/>
  <c r="E44"/>
  <c r="I22"/>
  <c r="G22"/>
  <c r="E22"/>
  <c r="I18"/>
  <c r="G18"/>
  <c r="E18"/>
  <c r="I13"/>
  <c r="G13"/>
  <c r="H13" s="1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  <c r="I6"/>
  <c r="G6"/>
  <c r="E6"/>
  <c r="I5"/>
  <c r="G5"/>
  <c r="E5"/>
  <c r="O140" i="4"/>
  <c r="O139"/>
  <c r="O138"/>
  <c r="O137"/>
  <c r="O136"/>
  <c r="O135"/>
  <c r="O134"/>
  <c r="O133"/>
  <c r="O132"/>
  <c r="O131"/>
  <c r="O130"/>
  <c r="E183" i="9" s="1"/>
  <c r="O129" i="4"/>
  <c r="E182" i="9" s="1"/>
  <c r="O128" i="4"/>
  <c r="O127"/>
  <c r="O126"/>
  <c r="O125"/>
  <c r="O124"/>
  <c r="O123"/>
  <c r="O122"/>
  <c r="O121"/>
  <c r="O120"/>
  <c r="V108"/>
  <c r="V107"/>
  <c r="V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V48"/>
  <c r="V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V7"/>
  <c r="V6"/>
  <c r="V5"/>
  <c r="F557" i="7"/>
  <c r="H557"/>
  <c r="F556"/>
  <c r="H556"/>
  <c r="J556"/>
  <c r="H555"/>
  <c r="J555"/>
  <c r="F551"/>
  <c r="H551"/>
  <c r="I551"/>
  <c r="K551" s="1"/>
  <c r="F550"/>
  <c r="H550"/>
  <c r="J550"/>
  <c r="K550"/>
  <c r="F549"/>
  <c r="H549"/>
  <c r="J549"/>
  <c r="K549"/>
  <c r="F548"/>
  <c r="J548"/>
  <c r="K548"/>
  <c r="H547"/>
  <c r="J547"/>
  <c r="K547"/>
  <c r="H544"/>
  <c r="F91" i="8" s="1"/>
  <c r="H543" i="7"/>
  <c r="J543"/>
  <c r="F542"/>
  <c r="H542"/>
  <c r="E543" s="1"/>
  <c r="J542"/>
  <c r="J544" s="1"/>
  <c r="G91" i="8" s="1"/>
  <c r="K542" i="7"/>
  <c r="F538"/>
  <c r="J538"/>
  <c r="F537"/>
  <c r="H537"/>
  <c r="J537"/>
  <c r="K537"/>
  <c r="F536"/>
  <c r="H536"/>
  <c r="F535"/>
  <c r="H535"/>
  <c r="J535"/>
  <c r="K535"/>
  <c r="F534"/>
  <c r="H534"/>
  <c r="J534"/>
  <c r="K534"/>
  <c r="F530"/>
  <c r="H530"/>
  <c r="F529"/>
  <c r="G529"/>
  <c r="K529" s="1"/>
  <c r="J529"/>
  <c r="F528"/>
  <c r="H528"/>
  <c r="J528"/>
  <c r="K528"/>
  <c r="F527"/>
  <c r="H527"/>
  <c r="J527"/>
  <c r="K527"/>
  <c r="F526"/>
  <c r="H526"/>
  <c r="J526"/>
  <c r="K526"/>
  <c r="F525"/>
  <c r="H525"/>
  <c r="J525"/>
  <c r="K525"/>
  <c r="F524"/>
  <c r="H524"/>
  <c r="J524"/>
  <c r="K524"/>
  <c r="F523"/>
  <c r="F531" s="1"/>
  <c r="E89" i="8" s="1"/>
  <c r="H523" i="7"/>
  <c r="J523"/>
  <c r="K523"/>
  <c r="H520"/>
  <c r="F88" i="8" s="1"/>
  <c r="G241" i="7" s="1"/>
  <c r="H241" s="1"/>
  <c r="F519"/>
  <c r="H519"/>
  <c r="I519"/>
  <c r="K519" s="1"/>
  <c r="F518"/>
  <c r="H518"/>
  <c r="J518"/>
  <c r="K518"/>
  <c r="F517"/>
  <c r="H517"/>
  <c r="J517"/>
  <c r="K517"/>
  <c r="F516"/>
  <c r="H516"/>
  <c r="J516"/>
  <c r="K516"/>
  <c r="F515"/>
  <c r="H515"/>
  <c r="J515"/>
  <c r="K515"/>
  <c r="F514"/>
  <c r="H514"/>
  <c r="J514"/>
  <c r="K514"/>
  <c r="F513"/>
  <c r="H513"/>
  <c r="J513"/>
  <c r="K513"/>
  <c r="F510"/>
  <c r="E87" i="8" s="1"/>
  <c r="F509" i="7"/>
  <c r="H509"/>
  <c r="H510" s="1"/>
  <c r="F87" i="8" s="1"/>
  <c r="G499" i="7" s="1"/>
  <c r="H499" s="1"/>
  <c r="H500" s="1"/>
  <c r="F85" i="8" s="1"/>
  <c r="G236" i="7" s="1"/>
  <c r="H236" s="1"/>
  <c r="J509"/>
  <c r="J510" s="1"/>
  <c r="G87" i="8" s="1"/>
  <c r="I499" i="7" s="1"/>
  <c r="J499" s="1"/>
  <c r="K509"/>
  <c r="H506"/>
  <c r="F86" i="8" s="1"/>
  <c r="G492" i="7" s="1"/>
  <c r="H492" s="1"/>
  <c r="E505"/>
  <c r="F505" s="1"/>
  <c r="F506" s="1"/>
  <c r="H505"/>
  <c r="J505"/>
  <c r="F504"/>
  <c r="H504"/>
  <c r="J504"/>
  <c r="K504"/>
  <c r="F503"/>
  <c r="H503"/>
  <c r="J503"/>
  <c r="K503"/>
  <c r="E498"/>
  <c r="F498" s="1"/>
  <c r="L498" s="1"/>
  <c r="H498"/>
  <c r="J498"/>
  <c r="F497"/>
  <c r="H497"/>
  <c r="J497"/>
  <c r="K497"/>
  <c r="H488"/>
  <c r="J488"/>
  <c r="F487"/>
  <c r="H487"/>
  <c r="I487"/>
  <c r="K487" s="1"/>
  <c r="F486"/>
  <c r="H486"/>
  <c r="J486"/>
  <c r="K486"/>
  <c r="F485"/>
  <c r="H485"/>
  <c r="J485"/>
  <c r="K485"/>
  <c r="F484"/>
  <c r="H484"/>
  <c r="H489" s="1"/>
  <c r="F83" i="8" s="1"/>
  <c r="G233" i="7" s="1"/>
  <c r="H233" s="1"/>
  <c r="J484"/>
  <c r="K484"/>
  <c r="H481"/>
  <c r="F480"/>
  <c r="H480"/>
  <c r="I480"/>
  <c r="K480" s="1"/>
  <c r="F479"/>
  <c r="F481" s="1"/>
  <c r="H479"/>
  <c r="J479"/>
  <c r="K479"/>
  <c r="F82" i="8"/>
  <c r="G475" i="7" s="1"/>
  <c r="H475" s="1"/>
  <c r="F474"/>
  <c r="H474"/>
  <c r="J474"/>
  <c r="K474"/>
  <c r="F471"/>
  <c r="F470"/>
  <c r="H470"/>
  <c r="F469"/>
  <c r="H469"/>
  <c r="J469"/>
  <c r="K469"/>
  <c r="F468"/>
  <c r="H468"/>
  <c r="H471" s="1"/>
  <c r="F80" i="8" s="1"/>
  <c r="G223" i="7" s="1"/>
  <c r="H223" s="1"/>
  <c r="H224" s="1"/>
  <c r="F44" i="8" s="1"/>
  <c r="J468" i="7"/>
  <c r="K468"/>
  <c r="F464"/>
  <c r="H464"/>
  <c r="F463"/>
  <c r="H463"/>
  <c r="J463"/>
  <c r="K463"/>
  <c r="F462"/>
  <c r="H462"/>
  <c r="J462"/>
  <c r="K462"/>
  <c r="F461"/>
  <c r="H461"/>
  <c r="J461"/>
  <c r="K461"/>
  <c r="F460"/>
  <c r="H460"/>
  <c r="J460"/>
  <c r="K460"/>
  <c r="F459"/>
  <c r="H459"/>
  <c r="J459"/>
  <c r="K459"/>
  <c r="F458"/>
  <c r="H458"/>
  <c r="J458"/>
  <c r="K458"/>
  <c r="F457"/>
  <c r="H457"/>
  <c r="J457"/>
  <c r="K457"/>
  <c r="F456"/>
  <c r="H456"/>
  <c r="J456"/>
  <c r="K456"/>
  <c r="F455"/>
  <c r="H455"/>
  <c r="J455"/>
  <c r="K455"/>
  <c r="F454"/>
  <c r="H454"/>
  <c r="J454"/>
  <c r="K454"/>
  <c r="F453"/>
  <c r="H453"/>
  <c r="J453"/>
  <c r="K453"/>
  <c r="F452"/>
  <c r="H452"/>
  <c r="J452"/>
  <c r="K452"/>
  <c r="F451"/>
  <c r="H451"/>
  <c r="K451"/>
  <c r="F450"/>
  <c r="H450"/>
  <c r="J450"/>
  <c r="K450"/>
  <c r="F446"/>
  <c r="H446"/>
  <c r="F445"/>
  <c r="G445"/>
  <c r="K445" s="1"/>
  <c r="J445"/>
  <c r="F444"/>
  <c r="H444"/>
  <c r="J444"/>
  <c r="K444"/>
  <c r="F443"/>
  <c r="F447" s="1"/>
  <c r="H443"/>
  <c r="J443"/>
  <c r="K443"/>
  <c r="H440"/>
  <c r="F439"/>
  <c r="H439"/>
  <c r="I439"/>
  <c r="K439" s="1"/>
  <c r="F438"/>
  <c r="H438"/>
  <c r="J438"/>
  <c r="K438"/>
  <c r="F437"/>
  <c r="F440" s="1"/>
  <c r="H437"/>
  <c r="J437"/>
  <c r="K437"/>
  <c r="F77" i="8"/>
  <c r="G188" i="7" s="1"/>
  <c r="H188" s="1"/>
  <c r="F433"/>
  <c r="F434" s="1"/>
  <c r="H433"/>
  <c r="H434" s="1"/>
  <c r="F76" i="8" s="1"/>
  <c r="G424" i="7" s="1"/>
  <c r="H424" s="1"/>
  <c r="J433"/>
  <c r="J434" s="1"/>
  <c r="G76" i="8" s="1"/>
  <c r="I424" i="7" s="1"/>
  <c r="J424" s="1"/>
  <c r="K433"/>
  <c r="H430"/>
  <c r="F75" i="8" s="1"/>
  <c r="G178" i="7" s="1"/>
  <c r="H178" s="1"/>
  <c r="F429"/>
  <c r="H429"/>
  <c r="J429"/>
  <c r="K429"/>
  <c r="F428"/>
  <c r="F430" s="1"/>
  <c r="H428"/>
  <c r="J428"/>
  <c r="J430" s="1"/>
  <c r="G75" i="8" s="1"/>
  <c r="I178" i="7" s="1"/>
  <c r="J178" s="1"/>
  <c r="K428"/>
  <c r="F423"/>
  <c r="H423"/>
  <c r="J423"/>
  <c r="K423"/>
  <c r="F422"/>
  <c r="H422"/>
  <c r="J422"/>
  <c r="K422"/>
  <c r="F418"/>
  <c r="H418"/>
  <c r="J418"/>
  <c r="K418"/>
  <c r="F417"/>
  <c r="H417"/>
  <c r="J417"/>
  <c r="K417"/>
  <c r="F416"/>
  <c r="H416"/>
  <c r="J416"/>
  <c r="K416"/>
  <c r="F415"/>
  <c r="F419" s="1"/>
  <c r="H415"/>
  <c r="H419" s="1"/>
  <c r="F73" i="8" s="1"/>
  <c r="G161" i="7" s="1"/>
  <c r="H161" s="1"/>
  <c r="J415"/>
  <c r="K415"/>
  <c r="F411"/>
  <c r="H411"/>
  <c r="J411"/>
  <c r="K411"/>
  <c r="F410"/>
  <c r="H410"/>
  <c r="L410" s="1"/>
  <c r="J410"/>
  <c r="K410"/>
  <c r="F409"/>
  <c r="H409"/>
  <c r="J409"/>
  <c r="K409"/>
  <c r="F408"/>
  <c r="H408"/>
  <c r="J408"/>
  <c r="K408"/>
  <c r="J405"/>
  <c r="G71" i="8" s="1"/>
  <c r="I148" i="7" s="1"/>
  <c r="J148" s="1"/>
  <c r="F404"/>
  <c r="H404"/>
  <c r="J404"/>
  <c r="K404"/>
  <c r="F403"/>
  <c r="F405" s="1"/>
  <c r="H403"/>
  <c r="J403"/>
  <c r="K403"/>
  <c r="H399"/>
  <c r="J399"/>
  <c r="F398"/>
  <c r="H398"/>
  <c r="J398"/>
  <c r="K398"/>
  <c r="F397"/>
  <c r="E399" s="1"/>
  <c r="H397"/>
  <c r="J397"/>
  <c r="J400" s="1"/>
  <c r="G70" i="8" s="1"/>
  <c r="I147" i="7" s="1"/>
  <c r="J147" s="1"/>
  <c r="K397"/>
  <c r="F394"/>
  <c r="H394"/>
  <c r="F69" i="8" s="1"/>
  <c r="G69" i="7" s="1"/>
  <c r="H69" s="1"/>
  <c r="H71" s="1"/>
  <c r="F15" i="8" s="1"/>
  <c r="G38" i="9" s="1"/>
  <c r="H38" s="1"/>
  <c r="F393" i="7"/>
  <c r="H393"/>
  <c r="J393"/>
  <c r="J394" s="1"/>
  <c r="G69" i="8" s="1"/>
  <c r="I69" i="7" s="1"/>
  <c r="J69" s="1"/>
  <c r="K393"/>
  <c r="J390"/>
  <c r="G68" i="8" s="1"/>
  <c r="I53" i="7" s="1"/>
  <c r="J53" s="1"/>
  <c r="F389"/>
  <c r="H389"/>
  <c r="J389"/>
  <c r="K389"/>
  <c r="F388"/>
  <c r="F390" s="1"/>
  <c r="H388"/>
  <c r="J388"/>
  <c r="K388"/>
  <c r="H385"/>
  <c r="F67" i="8" s="1"/>
  <c r="F384" i="7"/>
  <c r="F385" s="1"/>
  <c r="H384"/>
  <c r="J384"/>
  <c r="J385" s="1"/>
  <c r="G67" i="8" s="1"/>
  <c r="K384" i="7"/>
  <c r="F380"/>
  <c r="H380"/>
  <c r="J380"/>
  <c r="K380"/>
  <c r="E379"/>
  <c r="F379" s="1"/>
  <c r="L379" s="1"/>
  <c r="H379"/>
  <c r="J379"/>
  <c r="F378"/>
  <c r="H378"/>
  <c r="L378" s="1"/>
  <c r="J378"/>
  <c r="K378"/>
  <c r="F377"/>
  <c r="H377"/>
  <c r="J377"/>
  <c r="J381" s="1"/>
  <c r="G66" i="8" s="1"/>
  <c r="K377" i="7"/>
  <c r="F373"/>
  <c r="H373"/>
  <c r="J373"/>
  <c r="K373"/>
  <c r="F372"/>
  <c r="F374" s="1"/>
  <c r="H372"/>
  <c r="J372"/>
  <c r="J374" s="1"/>
  <c r="G65" i="8" s="1"/>
  <c r="I40" i="7" s="1"/>
  <c r="J40" s="1"/>
  <c r="K372"/>
  <c r="H369"/>
  <c r="F64" i="8" s="1"/>
  <c r="G39" i="7" s="1"/>
  <c r="H39" s="1"/>
  <c r="F368"/>
  <c r="H368"/>
  <c r="J368"/>
  <c r="K368"/>
  <c r="F367"/>
  <c r="F369" s="1"/>
  <c r="H367"/>
  <c r="J367"/>
  <c r="K367"/>
  <c r="L367"/>
  <c r="F363"/>
  <c r="H363"/>
  <c r="J363"/>
  <c r="K363"/>
  <c r="F362"/>
  <c r="H362"/>
  <c r="J362"/>
  <c r="K362"/>
  <c r="F361"/>
  <c r="H361"/>
  <c r="J361"/>
  <c r="K361"/>
  <c r="F360"/>
  <c r="F364" s="1"/>
  <c r="H360"/>
  <c r="H364" s="1"/>
  <c r="F63" i="8" s="1"/>
  <c r="G38" i="7" s="1"/>
  <c r="H38" s="1"/>
  <c r="J360"/>
  <c r="J364" s="1"/>
  <c r="G63" i="8" s="1"/>
  <c r="I38" i="7" s="1"/>
  <c r="J38" s="1"/>
  <c r="K360"/>
  <c r="F356"/>
  <c r="F357" s="1"/>
  <c r="H356"/>
  <c r="H357" s="1"/>
  <c r="F62" i="8" s="1"/>
  <c r="G33" i="7" s="1"/>
  <c r="H33" s="1"/>
  <c r="J356"/>
  <c r="J357" s="1"/>
  <c r="G62" i="8" s="1"/>
  <c r="I33" i="7" s="1"/>
  <c r="J33" s="1"/>
  <c r="K356"/>
  <c r="F353"/>
  <c r="E61" i="8" s="1"/>
  <c r="F352" i="7"/>
  <c r="H352"/>
  <c r="J352"/>
  <c r="K352"/>
  <c r="F351"/>
  <c r="H351"/>
  <c r="J351"/>
  <c r="K351"/>
  <c r="F350"/>
  <c r="H350"/>
  <c r="J350"/>
  <c r="K350"/>
  <c r="F349"/>
  <c r="H349"/>
  <c r="J349"/>
  <c r="J353" s="1"/>
  <c r="G61" i="8" s="1"/>
  <c r="I243" i="7" s="1"/>
  <c r="J243" s="1"/>
  <c r="K349"/>
  <c r="H345"/>
  <c r="J345"/>
  <c r="F344"/>
  <c r="H344"/>
  <c r="J344"/>
  <c r="K344"/>
  <c r="F343"/>
  <c r="E345" s="1"/>
  <c r="H343"/>
  <c r="H346" s="1"/>
  <c r="F60" i="8" s="1"/>
  <c r="G248" i="7" s="1"/>
  <c r="H248" s="1"/>
  <c r="J343"/>
  <c r="J346" s="1"/>
  <c r="G60" i="8" s="1"/>
  <c r="I248" i="7" s="1"/>
  <c r="J248" s="1"/>
  <c r="K343"/>
  <c r="J340"/>
  <c r="G59" i="8" s="1"/>
  <c r="I27" i="7" s="1"/>
  <c r="J27" s="1"/>
  <c r="F339"/>
  <c r="F340" s="1"/>
  <c r="H339"/>
  <c r="H340" s="1"/>
  <c r="F59" i="8" s="1"/>
  <c r="G27" i="7" s="1"/>
  <c r="H27" s="1"/>
  <c r="J339"/>
  <c r="K339"/>
  <c r="F336"/>
  <c r="H336"/>
  <c r="F335"/>
  <c r="H335"/>
  <c r="I335"/>
  <c r="K335" s="1"/>
  <c r="F334"/>
  <c r="H334"/>
  <c r="J334"/>
  <c r="K334"/>
  <c r="F333"/>
  <c r="H333"/>
  <c r="J333"/>
  <c r="K333"/>
  <c r="F58" i="8"/>
  <c r="G23" i="7" s="1"/>
  <c r="H23" s="1"/>
  <c r="J330"/>
  <c r="G57" i="8" s="1"/>
  <c r="I14" i="7" s="1"/>
  <c r="J14" s="1"/>
  <c r="F329"/>
  <c r="H329"/>
  <c r="J329"/>
  <c r="K329"/>
  <c r="F328"/>
  <c r="F330" s="1"/>
  <c r="H328"/>
  <c r="J328"/>
  <c r="K328"/>
  <c r="F323"/>
  <c r="H323"/>
  <c r="J323"/>
  <c r="K323"/>
  <c r="F318"/>
  <c r="H318"/>
  <c r="J318"/>
  <c r="K318"/>
  <c r="F317"/>
  <c r="H317"/>
  <c r="J317"/>
  <c r="K317"/>
  <c r="F316"/>
  <c r="H316"/>
  <c r="J316"/>
  <c r="K316"/>
  <c r="F315"/>
  <c r="H315"/>
  <c r="J315"/>
  <c r="K315"/>
  <c r="F314"/>
  <c r="H314"/>
  <c r="J314"/>
  <c r="K314"/>
  <c r="F313"/>
  <c r="H313"/>
  <c r="J313"/>
  <c r="K313"/>
  <c r="F312"/>
  <c r="H312"/>
  <c r="J312"/>
  <c r="K312"/>
  <c r="F311"/>
  <c r="H311"/>
  <c r="J311"/>
  <c r="K311"/>
  <c r="F310"/>
  <c r="H310"/>
  <c r="J310"/>
  <c r="K310"/>
  <c r="F308"/>
  <c r="H308"/>
  <c r="J308"/>
  <c r="K308"/>
  <c r="J305"/>
  <c r="G54" i="8" s="1"/>
  <c r="I130" i="9" s="1"/>
  <c r="J130" s="1"/>
  <c r="H304" i="7"/>
  <c r="J304"/>
  <c r="F303"/>
  <c r="H303"/>
  <c r="J303"/>
  <c r="K303"/>
  <c r="F302"/>
  <c r="H302"/>
  <c r="J302"/>
  <c r="K302"/>
  <c r="F301"/>
  <c r="H301"/>
  <c r="H305" s="1"/>
  <c r="F54" i="8" s="1"/>
  <c r="G130" i="9" s="1"/>
  <c r="H130" s="1"/>
  <c r="J301" i="7"/>
  <c r="K301"/>
  <c r="H294"/>
  <c r="J294"/>
  <c r="F293"/>
  <c r="H293"/>
  <c r="J293"/>
  <c r="L293" s="1"/>
  <c r="K293"/>
  <c r="F292"/>
  <c r="E294" s="1"/>
  <c r="F294" s="1"/>
  <c r="H292"/>
  <c r="J292"/>
  <c r="K292"/>
  <c r="H287"/>
  <c r="J287"/>
  <c r="K287"/>
  <c r="F285"/>
  <c r="H285"/>
  <c r="J285"/>
  <c r="K285"/>
  <c r="F280"/>
  <c r="H280"/>
  <c r="J280"/>
  <c r="K280"/>
  <c r="F278"/>
  <c r="H278"/>
  <c r="J278"/>
  <c r="K278"/>
  <c r="F273"/>
  <c r="H273"/>
  <c r="J273"/>
  <c r="K273"/>
  <c r="F271"/>
  <c r="H271"/>
  <c r="J271"/>
  <c r="K271"/>
  <c r="F267"/>
  <c r="H267"/>
  <c r="J267"/>
  <c r="K267"/>
  <c r="F266"/>
  <c r="H266"/>
  <c r="J266"/>
  <c r="K266"/>
  <c r="F265"/>
  <c r="H265"/>
  <c r="J265"/>
  <c r="K265"/>
  <c r="F264"/>
  <c r="H264"/>
  <c r="J264"/>
  <c r="K264"/>
  <c r="F263"/>
  <c r="H263"/>
  <c r="J263"/>
  <c r="K263"/>
  <c r="F262"/>
  <c r="H262"/>
  <c r="J262"/>
  <c r="K262"/>
  <c r="F261"/>
  <c r="F268" s="1"/>
  <c r="H261"/>
  <c r="J261"/>
  <c r="K261"/>
  <c r="F260"/>
  <c r="H260"/>
  <c r="J260"/>
  <c r="K260"/>
  <c r="H256"/>
  <c r="J256"/>
  <c r="F255"/>
  <c r="H255"/>
  <c r="J255"/>
  <c r="K255"/>
  <c r="F254"/>
  <c r="H254"/>
  <c r="J254"/>
  <c r="J257" s="1"/>
  <c r="G48" i="8" s="1"/>
  <c r="I91" i="9" s="1"/>
  <c r="J91" s="1"/>
  <c r="K254" i="7"/>
  <c r="F253"/>
  <c r="H253"/>
  <c r="H257" s="1"/>
  <c r="F48" i="8" s="1"/>
  <c r="G91" i="9" s="1"/>
  <c r="H91" s="1"/>
  <c r="J253" i="7"/>
  <c r="K253"/>
  <c r="F237"/>
  <c r="H237"/>
  <c r="J237"/>
  <c r="K237"/>
  <c r="F232"/>
  <c r="H232"/>
  <c r="J232"/>
  <c r="L232" s="1"/>
  <c r="K232"/>
  <c r="F231"/>
  <c r="H231"/>
  <c r="J231"/>
  <c r="K231"/>
  <c r="F230"/>
  <c r="H230"/>
  <c r="J230"/>
  <c r="K230"/>
  <c r="F229"/>
  <c r="H229"/>
  <c r="J229"/>
  <c r="K229"/>
  <c r="F228"/>
  <c r="H228"/>
  <c r="J228"/>
  <c r="L228" s="1"/>
  <c r="K228"/>
  <c r="F227"/>
  <c r="H227"/>
  <c r="J227"/>
  <c r="K227"/>
  <c r="F222"/>
  <c r="H222"/>
  <c r="J222"/>
  <c r="K222"/>
  <c r="F217"/>
  <c r="H217"/>
  <c r="J217"/>
  <c r="K217"/>
  <c r="F212"/>
  <c r="H212"/>
  <c r="J212"/>
  <c r="K212"/>
  <c r="F202"/>
  <c r="H202"/>
  <c r="J202"/>
  <c r="K202"/>
  <c r="F197"/>
  <c r="H197"/>
  <c r="J197"/>
  <c r="K197"/>
  <c r="F192"/>
  <c r="H192"/>
  <c r="J192"/>
  <c r="K192"/>
  <c r="F187"/>
  <c r="H187"/>
  <c r="J187"/>
  <c r="K187"/>
  <c r="F182"/>
  <c r="H182"/>
  <c r="J182"/>
  <c r="K182"/>
  <c r="F173"/>
  <c r="H173"/>
  <c r="J173"/>
  <c r="K173"/>
  <c r="F172"/>
  <c r="H172"/>
  <c r="J172"/>
  <c r="K172"/>
  <c r="F171"/>
  <c r="H171"/>
  <c r="H174" s="1"/>
  <c r="F34" i="8" s="1"/>
  <c r="G111" i="9" s="1"/>
  <c r="H111" s="1"/>
  <c r="J171" i="7"/>
  <c r="J174" s="1"/>
  <c r="G34" i="8" s="1"/>
  <c r="K171" i="7"/>
  <c r="F167"/>
  <c r="H167"/>
  <c r="F166"/>
  <c r="H166"/>
  <c r="I167" s="1"/>
  <c r="K167" s="1"/>
  <c r="J166"/>
  <c r="K166"/>
  <c r="F165"/>
  <c r="F168" s="1"/>
  <c r="H165"/>
  <c r="H168" s="1"/>
  <c r="F33" i="8" s="1"/>
  <c r="G72" i="9" s="1"/>
  <c r="H72" s="1"/>
  <c r="J165" i="7"/>
  <c r="K165"/>
  <c r="H156"/>
  <c r="J156"/>
  <c r="F155"/>
  <c r="H155"/>
  <c r="J155"/>
  <c r="K155"/>
  <c r="F154"/>
  <c r="H154"/>
  <c r="J154"/>
  <c r="K154"/>
  <c r="F153"/>
  <c r="H153"/>
  <c r="F152"/>
  <c r="H152"/>
  <c r="H157" s="1"/>
  <c r="F31" i="8" s="1"/>
  <c r="G34" i="7" s="1"/>
  <c r="H34" s="1"/>
  <c r="J152"/>
  <c r="K152"/>
  <c r="J144"/>
  <c r="G29" i="8" s="1"/>
  <c r="I68" i="9" s="1"/>
  <c r="J68" s="1"/>
  <c r="F143" i="7"/>
  <c r="H143"/>
  <c r="J143"/>
  <c r="K143"/>
  <c r="F142"/>
  <c r="H142"/>
  <c r="J142"/>
  <c r="K142"/>
  <c r="F141"/>
  <c r="H141"/>
  <c r="J141"/>
  <c r="K141"/>
  <c r="F140"/>
  <c r="H140"/>
  <c r="J140"/>
  <c r="K140"/>
  <c r="F139"/>
  <c r="H139"/>
  <c r="J139"/>
  <c r="K139"/>
  <c r="F138"/>
  <c r="H138"/>
  <c r="J138"/>
  <c r="K138"/>
  <c r="F137"/>
  <c r="H137"/>
  <c r="J137"/>
  <c r="K137"/>
  <c r="F136"/>
  <c r="F144" s="1"/>
  <c r="H136"/>
  <c r="J136"/>
  <c r="K136"/>
  <c r="H133"/>
  <c r="F28" i="8" s="1"/>
  <c r="G66" i="9" s="1"/>
  <c r="H66" s="1"/>
  <c r="J133" i="7"/>
  <c r="H132"/>
  <c r="J132"/>
  <c r="F131"/>
  <c r="H131"/>
  <c r="J131"/>
  <c r="K131"/>
  <c r="G28" i="8"/>
  <c r="I108" i="9" s="1"/>
  <c r="J108" s="1"/>
  <c r="J128" i="7"/>
  <c r="G27" i="8" s="1"/>
  <c r="I50" i="9" s="1"/>
  <c r="J50" s="1"/>
  <c r="F127" i="7"/>
  <c r="F128" s="1"/>
  <c r="H127"/>
  <c r="H128" s="1"/>
  <c r="F27" i="8" s="1"/>
  <c r="G50" i="9" s="1"/>
  <c r="H50" s="1"/>
  <c r="J127" i="7"/>
  <c r="K127"/>
  <c r="F123"/>
  <c r="F124" s="1"/>
  <c r="H123"/>
  <c r="L123" s="1"/>
  <c r="J123"/>
  <c r="J124" s="1"/>
  <c r="G26" i="8" s="1"/>
  <c r="I49" i="9" s="1"/>
  <c r="J49" s="1"/>
  <c r="K123" i="7"/>
  <c r="H120"/>
  <c r="F25" i="8" s="1"/>
  <c r="G48" i="9" s="1"/>
  <c r="H48" s="1"/>
  <c r="F119" i="7"/>
  <c r="H119"/>
  <c r="J119"/>
  <c r="K119"/>
  <c r="F118"/>
  <c r="F120" s="1"/>
  <c r="H118"/>
  <c r="J118"/>
  <c r="K118"/>
  <c r="F115"/>
  <c r="F114"/>
  <c r="H114"/>
  <c r="H115" s="1"/>
  <c r="F24" i="8" s="1"/>
  <c r="G47" i="9" s="1"/>
  <c r="H47" s="1"/>
  <c r="J114" i="7"/>
  <c r="J115" s="1"/>
  <c r="G24" i="8" s="1"/>
  <c r="I47" i="9" s="1"/>
  <c r="J47" s="1"/>
  <c r="K114" i="7"/>
  <c r="H102"/>
  <c r="J102"/>
  <c r="F101"/>
  <c r="H101"/>
  <c r="J101"/>
  <c r="J103" s="1"/>
  <c r="G21" i="8" s="1"/>
  <c r="I44" i="9" s="1"/>
  <c r="J44" s="1"/>
  <c r="K101" i="7"/>
  <c r="H98"/>
  <c r="F20" i="8" s="1"/>
  <c r="G43" i="9" s="1"/>
  <c r="H43" s="1"/>
  <c r="J98" i="7"/>
  <c r="G20" i="8" s="1"/>
  <c r="I43" i="9" s="1"/>
  <c r="J43" s="1"/>
  <c r="F97" i="7"/>
  <c r="F98" s="1"/>
  <c r="H97"/>
  <c r="J97"/>
  <c r="K97"/>
  <c r="H93"/>
  <c r="J93"/>
  <c r="F92"/>
  <c r="H92"/>
  <c r="E93" s="1"/>
  <c r="F93" s="1"/>
  <c r="L93" s="1"/>
  <c r="J92"/>
  <c r="J94" s="1"/>
  <c r="G19" i="8" s="1"/>
  <c r="I42" i="9" s="1"/>
  <c r="J42" s="1"/>
  <c r="K92" i="7"/>
  <c r="H88"/>
  <c r="J88"/>
  <c r="F87"/>
  <c r="H87"/>
  <c r="J87"/>
  <c r="K87"/>
  <c r="F86"/>
  <c r="H86"/>
  <c r="H89" s="1"/>
  <c r="F18" i="8" s="1"/>
  <c r="G41" i="9" s="1"/>
  <c r="H41" s="1"/>
  <c r="J86" i="7"/>
  <c r="J89" s="1"/>
  <c r="G18" i="8" s="1"/>
  <c r="I41" i="9" s="1"/>
  <c r="J41" s="1"/>
  <c r="K86" i="7"/>
  <c r="J83"/>
  <c r="G17" i="8" s="1"/>
  <c r="I40" i="9" s="1"/>
  <c r="J40" s="1"/>
  <c r="H82" i="7"/>
  <c r="J82"/>
  <c r="F81"/>
  <c r="H81"/>
  <c r="L81" s="1"/>
  <c r="J81"/>
  <c r="K81"/>
  <c r="F80"/>
  <c r="H80"/>
  <c r="E82" s="1"/>
  <c r="J80"/>
  <c r="K80"/>
  <c r="H76"/>
  <c r="J76"/>
  <c r="F75"/>
  <c r="H75"/>
  <c r="J75"/>
  <c r="K75"/>
  <c r="F74"/>
  <c r="H74"/>
  <c r="E76" s="1"/>
  <c r="J74"/>
  <c r="J77" s="1"/>
  <c r="G16" i="8" s="1"/>
  <c r="I39" i="9" s="1"/>
  <c r="J39" s="1"/>
  <c r="K74" i="7"/>
  <c r="H70"/>
  <c r="J70"/>
  <c r="F68"/>
  <c r="H68"/>
  <c r="J68"/>
  <c r="K68"/>
  <c r="F67"/>
  <c r="H67"/>
  <c r="E70" s="1"/>
  <c r="F70" s="1"/>
  <c r="L70" s="1"/>
  <c r="J67"/>
  <c r="K67"/>
  <c r="F64"/>
  <c r="J64"/>
  <c r="G14" i="8" s="1"/>
  <c r="I37" i="9" s="1"/>
  <c r="J37" s="1"/>
  <c r="F63" i="7"/>
  <c r="H63"/>
  <c r="J63"/>
  <c r="K63"/>
  <c r="F62"/>
  <c r="H62"/>
  <c r="J62"/>
  <c r="K62"/>
  <c r="F58"/>
  <c r="H58"/>
  <c r="J58"/>
  <c r="K58"/>
  <c r="F57"/>
  <c r="F59" s="1"/>
  <c r="E13" i="8" s="1"/>
  <c r="H57" i="7"/>
  <c r="J57"/>
  <c r="J59" s="1"/>
  <c r="G13" i="8" s="1"/>
  <c r="K57" i="7"/>
  <c r="F52"/>
  <c r="H52"/>
  <c r="J52"/>
  <c r="K52"/>
  <c r="F49"/>
  <c r="E11" i="8" s="1"/>
  <c r="E34" i="9" s="1"/>
  <c r="H49" i="7"/>
  <c r="F11" i="8" s="1"/>
  <c r="G34" i="9" s="1"/>
  <c r="H34" s="1"/>
  <c r="F48" i="7"/>
  <c r="H48"/>
  <c r="J48"/>
  <c r="J49" s="1"/>
  <c r="G11" i="8" s="1"/>
  <c r="I34" i="9" s="1"/>
  <c r="J34" s="1"/>
  <c r="K48" i="7"/>
  <c r="H45"/>
  <c r="F10" i="8" s="1"/>
  <c r="G33" i="9" s="1"/>
  <c r="H33" s="1"/>
  <c r="F44" i="7"/>
  <c r="F45" s="1"/>
  <c r="H44"/>
  <c r="J44"/>
  <c r="J45" s="1"/>
  <c r="G10" i="8" s="1"/>
  <c r="I33" i="9" s="1"/>
  <c r="J33" s="1"/>
  <c r="K44" i="7"/>
  <c r="F22"/>
  <c r="H22"/>
  <c r="J22"/>
  <c r="K22"/>
  <c r="F19"/>
  <c r="F18"/>
  <c r="H18"/>
  <c r="H19" s="1"/>
  <c r="F5" i="8" s="1"/>
  <c r="G6" i="9" s="1"/>
  <c r="H6" s="1"/>
  <c r="J18" i="7"/>
  <c r="J19" s="1"/>
  <c r="G5" i="8" s="1"/>
  <c r="I6" i="9" s="1"/>
  <c r="J6" s="1"/>
  <c r="K18" i="7"/>
  <c r="F13"/>
  <c r="J13"/>
  <c r="F12"/>
  <c r="H12"/>
  <c r="J12"/>
  <c r="K12"/>
  <c r="F11"/>
  <c r="H11"/>
  <c r="J11"/>
  <c r="K11"/>
  <c r="F10"/>
  <c r="H10"/>
  <c r="J10"/>
  <c r="K10"/>
  <c r="F9"/>
  <c r="H9"/>
  <c r="J9"/>
  <c r="K9"/>
  <c r="F8"/>
  <c r="H8"/>
  <c r="J8"/>
  <c r="K8"/>
  <c r="F7"/>
  <c r="H7"/>
  <c r="J7"/>
  <c r="K7"/>
  <c r="F6"/>
  <c r="H6"/>
  <c r="J6"/>
  <c r="L6" s="1"/>
  <c r="K6"/>
  <c r="F5"/>
  <c r="H5"/>
  <c r="J5"/>
  <c r="K5"/>
  <c r="F247" i="9"/>
  <c r="H247"/>
  <c r="J247"/>
  <c r="K247"/>
  <c r="F246"/>
  <c r="H246"/>
  <c r="J246"/>
  <c r="J267" s="1"/>
  <c r="I21" i="10" s="1"/>
  <c r="J21" s="1"/>
  <c r="I20" s="1"/>
  <c r="J20" s="1"/>
  <c r="K246" i="9"/>
  <c r="F245"/>
  <c r="H245"/>
  <c r="H267" s="1"/>
  <c r="G21" i="10" s="1"/>
  <c r="H21" s="1"/>
  <c r="G20" s="1"/>
  <c r="H20" s="1"/>
  <c r="J245" i="9"/>
  <c r="K245"/>
  <c r="F225"/>
  <c r="H225"/>
  <c r="J225"/>
  <c r="K225"/>
  <c r="F224"/>
  <c r="H224"/>
  <c r="J224"/>
  <c r="K224"/>
  <c r="F223"/>
  <c r="H223"/>
  <c r="J223"/>
  <c r="L223" s="1"/>
  <c r="K223"/>
  <c r="F222"/>
  <c r="H222"/>
  <c r="J222"/>
  <c r="K222"/>
  <c r="F221"/>
  <c r="F243" s="1"/>
  <c r="E19" i="10" s="1"/>
  <c r="H221" i="9"/>
  <c r="H243" s="1"/>
  <c r="G19" i="10" s="1"/>
  <c r="H19" s="1"/>
  <c r="J221" i="9"/>
  <c r="K221"/>
  <c r="F200"/>
  <c r="H200"/>
  <c r="J200"/>
  <c r="K200"/>
  <c r="F199"/>
  <c r="H199"/>
  <c r="J199"/>
  <c r="K199"/>
  <c r="F198"/>
  <c r="H198"/>
  <c r="J198"/>
  <c r="K198"/>
  <c r="F197"/>
  <c r="H197"/>
  <c r="J197"/>
  <c r="J219" s="1"/>
  <c r="I18" i="10" s="1"/>
  <c r="J18" s="1"/>
  <c r="K197" i="9"/>
  <c r="H183"/>
  <c r="J183"/>
  <c r="H182"/>
  <c r="J182"/>
  <c r="F181"/>
  <c r="H181"/>
  <c r="J181"/>
  <c r="K181"/>
  <c r="F180"/>
  <c r="H180"/>
  <c r="J180"/>
  <c r="K180"/>
  <c r="F179"/>
  <c r="H179"/>
  <c r="J179"/>
  <c r="K179"/>
  <c r="F178"/>
  <c r="H178"/>
  <c r="J178"/>
  <c r="K178"/>
  <c r="F177"/>
  <c r="H177"/>
  <c r="J177"/>
  <c r="K177"/>
  <c r="F176"/>
  <c r="H176"/>
  <c r="J176"/>
  <c r="K176"/>
  <c r="F175"/>
  <c r="H175"/>
  <c r="J175"/>
  <c r="K175"/>
  <c r="F174"/>
  <c r="H174"/>
  <c r="J174"/>
  <c r="K174"/>
  <c r="F173"/>
  <c r="H173"/>
  <c r="J173"/>
  <c r="K173"/>
  <c r="F152"/>
  <c r="H152"/>
  <c r="J152"/>
  <c r="K152"/>
  <c r="F109"/>
  <c r="H109"/>
  <c r="J109"/>
  <c r="K109"/>
  <c r="F107"/>
  <c r="H107"/>
  <c r="J107"/>
  <c r="K107"/>
  <c r="F106"/>
  <c r="H106"/>
  <c r="J106"/>
  <c r="K106"/>
  <c r="F105"/>
  <c r="H105"/>
  <c r="J105"/>
  <c r="K105"/>
  <c r="F104"/>
  <c r="H104"/>
  <c r="J104"/>
  <c r="K104"/>
  <c r="F103"/>
  <c r="H103"/>
  <c r="J103"/>
  <c r="K103"/>
  <c r="F102"/>
  <c r="H102"/>
  <c r="J102"/>
  <c r="K102"/>
  <c r="F101"/>
  <c r="H101"/>
  <c r="J101"/>
  <c r="K101"/>
  <c r="F67"/>
  <c r="H67"/>
  <c r="J67"/>
  <c r="K67"/>
  <c r="F65"/>
  <c r="H65"/>
  <c r="J65"/>
  <c r="K65"/>
  <c r="F64"/>
  <c r="H64"/>
  <c r="J64"/>
  <c r="K64"/>
  <c r="F63"/>
  <c r="H63"/>
  <c r="J63"/>
  <c r="K63"/>
  <c r="F62"/>
  <c r="H62"/>
  <c r="J62"/>
  <c r="K62"/>
  <c r="F61"/>
  <c r="H61"/>
  <c r="J61"/>
  <c r="K61"/>
  <c r="F60"/>
  <c r="J60"/>
  <c r="K60"/>
  <c r="F59"/>
  <c r="H59"/>
  <c r="J59"/>
  <c r="K59"/>
  <c r="F58"/>
  <c r="H58"/>
  <c r="J58"/>
  <c r="K58"/>
  <c r="F57"/>
  <c r="H57"/>
  <c r="J57"/>
  <c r="K57"/>
  <c r="F56"/>
  <c r="H56"/>
  <c r="J56"/>
  <c r="K56"/>
  <c r="F55"/>
  <c r="H55"/>
  <c r="J55"/>
  <c r="K55"/>
  <c r="F54"/>
  <c r="H54"/>
  <c r="J54"/>
  <c r="K54"/>
  <c r="H53"/>
  <c r="J53"/>
  <c r="F543" i="7" l="1"/>
  <c r="L543" s="1"/>
  <c r="K543"/>
  <c r="I106"/>
  <c r="J106" s="1"/>
  <c r="J107" s="1"/>
  <c r="G22" i="8" s="1"/>
  <c r="I45" i="9" s="1"/>
  <c r="J45" s="1"/>
  <c r="I36"/>
  <c r="J36" s="1"/>
  <c r="I110" i="7"/>
  <c r="J110" s="1"/>
  <c r="J111" s="1"/>
  <c r="G23" i="8" s="1"/>
  <c r="I46" i="9" s="1"/>
  <c r="J46" s="1"/>
  <c r="I73"/>
  <c r="J73" s="1"/>
  <c r="I111"/>
  <c r="J111" s="1"/>
  <c r="F34"/>
  <c r="K34"/>
  <c r="E36"/>
  <c r="E110" i="7"/>
  <c r="E106"/>
  <c r="G86" i="9"/>
  <c r="H86" s="1"/>
  <c r="G128"/>
  <c r="H128" s="1"/>
  <c r="K555" i="7"/>
  <c r="G297"/>
  <c r="H297" s="1"/>
  <c r="I66" i="9"/>
  <c r="J66" s="1"/>
  <c r="G73"/>
  <c r="H73" s="1"/>
  <c r="G108"/>
  <c r="H108" s="1"/>
  <c r="H94" i="7"/>
  <c r="F19" i="8" s="1"/>
  <c r="G42" i="9" s="1"/>
  <c r="H42" s="1"/>
  <c r="L118" i="7"/>
  <c r="L131"/>
  <c r="H144"/>
  <c r="F29" i="8" s="1"/>
  <c r="G68" i="9" s="1"/>
  <c r="H68" s="1"/>
  <c r="L152" i="7"/>
  <c r="L165"/>
  <c r="L261"/>
  <c r="L312"/>
  <c r="L329"/>
  <c r="H24"/>
  <c r="F6" i="8" s="1"/>
  <c r="L373" i="7"/>
  <c r="L380"/>
  <c r="L389"/>
  <c r="L408"/>
  <c r="J412"/>
  <c r="G72" i="8" s="1"/>
  <c r="I160" i="7" s="1"/>
  <c r="J160" s="1"/>
  <c r="J419"/>
  <c r="G73" i="8" s="1"/>
  <c r="I161" i="7" s="1"/>
  <c r="J161" s="1"/>
  <c r="J162" s="1"/>
  <c r="G32" i="8" s="1"/>
  <c r="I71" i="9" s="1"/>
  <c r="J71" s="1"/>
  <c r="H189" i="7"/>
  <c r="F37" i="8" s="1"/>
  <c r="G78" i="9" s="1"/>
  <c r="H78" s="1"/>
  <c r="I470" i="7"/>
  <c r="K470" s="1"/>
  <c r="G70" i="9"/>
  <c r="H70" s="1"/>
  <c r="G113"/>
  <c r="H113" s="1"/>
  <c r="J243"/>
  <c r="I19" i="10" s="1"/>
  <c r="J19" s="1"/>
  <c r="F520" i="7"/>
  <c r="E88" i="8" s="1"/>
  <c r="E241" i="7" s="1"/>
  <c r="L58" i="9"/>
  <c r="L22" i="7"/>
  <c r="E88"/>
  <c r="F88" s="1"/>
  <c r="L88" s="1"/>
  <c r="L56" i="9"/>
  <c r="L59"/>
  <c r="L67"/>
  <c r="L63" i="7"/>
  <c r="F94"/>
  <c r="J120"/>
  <c r="G25" i="8" s="1"/>
  <c r="I48" i="9" s="1"/>
  <c r="J48" s="1"/>
  <c r="L136" i="7"/>
  <c r="L140"/>
  <c r="L260"/>
  <c r="J268"/>
  <c r="G49" i="8" s="1"/>
  <c r="I110" i="9" s="1"/>
  <c r="J110" s="1"/>
  <c r="L271" i="7"/>
  <c r="L278"/>
  <c r="J369"/>
  <c r="G64" i="8" s="1"/>
  <c r="I39" i="7" s="1"/>
  <c r="J39" s="1"/>
  <c r="H465"/>
  <c r="F79" i="8" s="1"/>
  <c r="G207" i="7" s="1"/>
  <c r="H207" s="1"/>
  <c r="L462"/>
  <c r="L503"/>
  <c r="J506"/>
  <c r="G86" i="8" s="1"/>
  <c r="I492" i="7" s="1"/>
  <c r="J492" s="1"/>
  <c r="L513"/>
  <c r="L516"/>
  <c r="L548"/>
  <c r="I557"/>
  <c r="K557" s="1"/>
  <c r="K536"/>
  <c r="G114" i="9"/>
  <c r="H114" s="1"/>
  <c r="L179"/>
  <c r="L224"/>
  <c r="L9" i="7"/>
  <c r="L101"/>
  <c r="F174"/>
  <c r="E34" i="8" s="1"/>
  <c r="L352" i="7"/>
  <c r="J54"/>
  <c r="G12" i="8" s="1"/>
  <c r="I35" i="9" s="1"/>
  <c r="J35" s="1"/>
  <c r="F412" i="7"/>
  <c r="K505"/>
  <c r="G235"/>
  <c r="H235" s="1"/>
  <c r="I493"/>
  <c r="J493" s="1"/>
  <c r="K183" i="9"/>
  <c r="F183"/>
  <c r="L183" s="1"/>
  <c r="F182"/>
  <c r="L182" s="1"/>
  <c r="K182"/>
  <c r="L247"/>
  <c r="L246"/>
  <c r="L245"/>
  <c r="F267"/>
  <c r="E21" i="10" s="1"/>
  <c r="L225" i="9"/>
  <c r="L222"/>
  <c r="F19" i="10"/>
  <c r="L19" s="1"/>
  <c r="K19"/>
  <c r="L221" i="9"/>
  <c r="L200"/>
  <c r="H219"/>
  <c r="G18" i="10" s="1"/>
  <c r="H18" s="1"/>
  <c r="F219" i="9"/>
  <c r="E18" i="10" s="1"/>
  <c r="F18" s="1"/>
  <c r="L199" i="9"/>
  <c r="L198"/>
  <c r="K18" i="10"/>
  <c r="L197" i="9"/>
  <c r="L181"/>
  <c r="L180"/>
  <c r="L178"/>
  <c r="L177"/>
  <c r="L176"/>
  <c r="F195"/>
  <c r="E17" i="10" s="1"/>
  <c r="F17" s="1"/>
  <c r="L175" i="9"/>
  <c r="J195"/>
  <c r="I17" i="10" s="1"/>
  <c r="J17" s="1"/>
  <c r="L174" i="9"/>
  <c r="L173"/>
  <c r="H195"/>
  <c r="G17" i="10" s="1"/>
  <c r="H17" s="1"/>
  <c r="L152" i="9"/>
  <c r="L109"/>
  <c r="L107"/>
  <c r="L106"/>
  <c r="L105"/>
  <c r="L104"/>
  <c r="L103"/>
  <c r="L102"/>
  <c r="L101"/>
  <c r="L65"/>
  <c r="L64"/>
  <c r="L63"/>
  <c r="L62"/>
  <c r="L61"/>
  <c r="L60"/>
  <c r="L57"/>
  <c r="L55"/>
  <c r="L54"/>
  <c r="K53"/>
  <c r="F53"/>
  <c r="L34"/>
  <c r="H558" i="7"/>
  <c r="F93" i="8" s="1"/>
  <c r="G319" i="7" s="1"/>
  <c r="H319" s="1"/>
  <c r="L556"/>
  <c r="L555"/>
  <c r="L550"/>
  <c r="L549"/>
  <c r="L547"/>
  <c r="H552"/>
  <c r="F92" i="8" s="1"/>
  <c r="G295" i="7" s="1"/>
  <c r="H295" s="1"/>
  <c r="J551"/>
  <c r="E92" i="8"/>
  <c r="I279" i="7"/>
  <c r="J279" s="1"/>
  <c r="I286"/>
  <c r="J286" s="1"/>
  <c r="I272"/>
  <c r="J272" s="1"/>
  <c r="G286"/>
  <c r="H286" s="1"/>
  <c r="G279"/>
  <c r="H279" s="1"/>
  <c r="G272"/>
  <c r="H272" s="1"/>
  <c r="L542"/>
  <c r="F539"/>
  <c r="L537"/>
  <c r="J536"/>
  <c r="L536"/>
  <c r="J539"/>
  <c r="G90" i="8" s="1"/>
  <c r="I249" i="7" s="1"/>
  <c r="J249" s="1"/>
  <c r="G538"/>
  <c r="K538" s="1"/>
  <c r="L535"/>
  <c r="L534"/>
  <c r="L528"/>
  <c r="L527"/>
  <c r="I530"/>
  <c r="K530" s="1"/>
  <c r="L526"/>
  <c r="L525"/>
  <c r="L524"/>
  <c r="L523"/>
  <c r="E247"/>
  <c r="F247" s="1"/>
  <c r="L518"/>
  <c r="L517"/>
  <c r="L515"/>
  <c r="L514"/>
  <c r="J519"/>
  <c r="F241"/>
  <c r="L509"/>
  <c r="H87" i="8"/>
  <c r="E499" i="7"/>
  <c r="L504"/>
  <c r="L506"/>
  <c r="L505"/>
  <c r="J500"/>
  <c r="G85" i="8" s="1"/>
  <c r="I236" i="7" s="1"/>
  <c r="J236" s="1"/>
  <c r="L497"/>
  <c r="L486"/>
  <c r="L485"/>
  <c r="E488"/>
  <c r="L484"/>
  <c r="L479"/>
  <c r="H476"/>
  <c r="F81" i="8" s="1"/>
  <c r="G309" i="7" s="1"/>
  <c r="H309" s="1"/>
  <c r="H320" s="1"/>
  <c r="F55" i="8" s="1"/>
  <c r="G149" i="9" s="1"/>
  <c r="H149" s="1"/>
  <c r="L474" i="7"/>
  <c r="L469"/>
  <c r="L468"/>
  <c r="J470"/>
  <c r="G218"/>
  <c r="H218" s="1"/>
  <c r="G324"/>
  <c r="H324" s="1"/>
  <c r="H325" s="1"/>
  <c r="F56" i="8" s="1"/>
  <c r="G150" i="9" s="1"/>
  <c r="H150" s="1"/>
  <c r="E80" i="8"/>
  <c r="F465" i="7"/>
  <c r="L463"/>
  <c r="I464"/>
  <c r="K464" s="1"/>
  <c r="L461"/>
  <c r="L460"/>
  <c r="L459"/>
  <c r="L458"/>
  <c r="L457"/>
  <c r="L456"/>
  <c r="L455"/>
  <c r="L454"/>
  <c r="L453"/>
  <c r="L452"/>
  <c r="L451"/>
  <c r="L450"/>
  <c r="E79" i="8"/>
  <c r="E207" i="7" s="1"/>
  <c r="L444"/>
  <c r="I446"/>
  <c r="K446" s="1"/>
  <c r="E78" i="8"/>
  <c r="L443" i="7"/>
  <c r="L438"/>
  <c r="J439"/>
  <c r="G198"/>
  <c r="H198" s="1"/>
  <c r="H199" s="1"/>
  <c r="F39" i="8" s="1"/>
  <c r="G80" i="9" s="1"/>
  <c r="H80" s="1"/>
  <c r="G193" i="7"/>
  <c r="H193" s="1"/>
  <c r="H194" s="1"/>
  <c r="F38" i="8" s="1"/>
  <c r="G79" i="9" s="1"/>
  <c r="H79" s="1"/>
  <c r="G183" i="7"/>
  <c r="H183" s="1"/>
  <c r="H184" s="1"/>
  <c r="F36" i="8" s="1"/>
  <c r="G77" i="9" s="1"/>
  <c r="H77" s="1"/>
  <c r="E77" i="8"/>
  <c r="L437" i="7"/>
  <c r="J425"/>
  <c r="G74" i="8" s="1"/>
  <c r="I177" i="7" s="1"/>
  <c r="J177" s="1"/>
  <c r="J179" s="1"/>
  <c r="G35" i="8" s="1"/>
  <c r="I74" i="9" s="1"/>
  <c r="J74" s="1"/>
  <c r="L433" i="7"/>
  <c r="L434"/>
  <c r="H425"/>
  <c r="F74" i="8" s="1"/>
  <c r="G177" i="7" s="1"/>
  <c r="H177" s="1"/>
  <c r="H179" s="1"/>
  <c r="F35" i="8" s="1"/>
  <c r="G74" i="9" s="1"/>
  <c r="H74" s="1"/>
  <c r="E76" i="8"/>
  <c r="L429" i="7"/>
  <c r="L430"/>
  <c r="E75" i="8"/>
  <c r="L428" i="7"/>
  <c r="L423"/>
  <c r="L422"/>
  <c r="L418"/>
  <c r="L417"/>
  <c r="L416"/>
  <c r="E73" i="8"/>
  <c r="E161" i="7" s="1"/>
  <c r="L415"/>
  <c r="L411"/>
  <c r="H412"/>
  <c r="F72" i="8" s="1"/>
  <c r="G160" i="7" s="1"/>
  <c r="H160" s="1"/>
  <c r="H162" s="1"/>
  <c r="F32" i="8" s="1"/>
  <c r="G71" i="9" s="1"/>
  <c r="H71" s="1"/>
  <c r="L409" i="7"/>
  <c r="E72" i="8"/>
  <c r="E160" i="7" s="1"/>
  <c r="L404"/>
  <c r="H405"/>
  <c r="F71" i="8" s="1"/>
  <c r="J149" i="7"/>
  <c r="G30" i="8" s="1"/>
  <c r="L403" i="7"/>
  <c r="E71" i="8"/>
  <c r="E493" i="7" s="1"/>
  <c r="L398"/>
  <c r="H400"/>
  <c r="F70" i="8" s="1"/>
  <c r="G147" i="7" s="1"/>
  <c r="H147" s="1"/>
  <c r="F399"/>
  <c r="L399" s="1"/>
  <c r="K399"/>
  <c r="L397"/>
  <c r="J71"/>
  <c r="G15" i="8" s="1"/>
  <c r="I38" i="9" s="1"/>
  <c r="J38" s="1"/>
  <c r="L394" i="7"/>
  <c r="E69" i="8"/>
  <c r="L393" i="7"/>
  <c r="H390"/>
  <c r="F68" i="8" s="1"/>
  <c r="G53" i="7" s="1"/>
  <c r="H53" s="1"/>
  <c r="H54" s="1"/>
  <c r="F12" i="8" s="1"/>
  <c r="G35" i="9" s="1"/>
  <c r="H35" s="1"/>
  <c r="E68" i="8"/>
  <c r="L388" i="7"/>
  <c r="L385"/>
  <c r="E67" i="8"/>
  <c r="H67" s="1"/>
  <c r="L384" i="7"/>
  <c r="H381"/>
  <c r="F66" i="8" s="1"/>
  <c r="F381" i="7"/>
  <c r="E66" i="8" s="1"/>
  <c r="L377" i="7"/>
  <c r="L372"/>
  <c r="H374"/>
  <c r="F65" i="8" s="1"/>
  <c r="G40" i="7" s="1"/>
  <c r="H40" s="1"/>
  <c r="E65" i="8"/>
  <c r="E40" i="7" s="1"/>
  <c r="L368"/>
  <c r="J41"/>
  <c r="G9" i="8" s="1"/>
  <c r="I32" i="9" s="1"/>
  <c r="J32" s="1"/>
  <c r="H41" i="7"/>
  <c r="F9" i="8" s="1"/>
  <c r="G32" i="9" s="1"/>
  <c r="H32" s="1"/>
  <c r="L369" i="7"/>
  <c r="E64" i="8"/>
  <c r="L363" i="7"/>
  <c r="L362"/>
  <c r="L361"/>
  <c r="L364"/>
  <c r="E63" i="8"/>
  <c r="L360" i="7"/>
  <c r="H35"/>
  <c r="F8" i="8" s="1"/>
  <c r="G31" i="9" s="1"/>
  <c r="H31" s="1"/>
  <c r="L357" i="7"/>
  <c r="E62" i="8"/>
  <c r="L356" i="7"/>
  <c r="H353"/>
  <c r="F61" i="8" s="1"/>
  <c r="G29" i="7" s="1"/>
  <c r="H29" s="1"/>
  <c r="L351"/>
  <c r="L350"/>
  <c r="I29"/>
  <c r="J29" s="1"/>
  <c r="G243"/>
  <c r="H243" s="1"/>
  <c r="E29"/>
  <c r="E243"/>
  <c r="L349"/>
  <c r="L344"/>
  <c r="I28"/>
  <c r="J28" s="1"/>
  <c r="J30" s="1"/>
  <c r="G7" i="8" s="1"/>
  <c r="I30" i="9" s="1"/>
  <c r="J30" s="1"/>
  <c r="I242" i="7"/>
  <c r="J242" s="1"/>
  <c r="G28"/>
  <c r="H28" s="1"/>
  <c r="G242"/>
  <c r="H242" s="1"/>
  <c r="H244" s="1"/>
  <c r="F46" i="8" s="1"/>
  <c r="F345" i="7"/>
  <c r="K345"/>
  <c r="L343"/>
  <c r="L340"/>
  <c r="E59" i="8"/>
  <c r="E27" i="7" s="1"/>
  <c r="L339"/>
  <c r="L334"/>
  <c r="L333"/>
  <c r="H330"/>
  <c r="F57" i="8" s="1"/>
  <c r="G14" i="7" s="1"/>
  <c r="H14" s="1"/>
  <c r="J15"/>
  <c r="G4" i="8" s="1"/>
  <c r="I5" i="9" s="1"/>
  <c r="J5" s="1"/>
  <c r="J27" s="1"/>
  <c r="I6" i="10" s="1"/>
  <c r="J6" s="1"/>
  <c r="L328" i="7"/>
  <c r="L330"/>
  <c r="E57" i="8"/>
  <c r="E14" i="7" s="1"/>
  <c r="L323"/>
  <c r="L318"/>
  <c r="L317"/>
  <c r="L316"/>
  <c r="L315"/>
  <c r="L314"/>
  <c r="L313"/>
  <c r="L311"/>
  <c r="L310"/>
  <c r="L308"/>
  <c r="L303"/>
  <c r="L302"/>
  <c r="L301"/>
  <c r="E304"/>
  <c r="L294"/>
  <c r="L292"/>
  <c r="L287"/>
  <c r="L285"/>
  <c r="L280"/>
  <c r="L273"/>
  <c r="L267"/>
  <c r="L266"/>
  <c r="L265"/>
  <c r="L264"/>
  <c r="L263"/>
  <c r="L262"/>
  <c r="H268"/>
  <c r="F49" i="8" s="1"/>
  <c r="G110" i="9" s="1"/>
  <c r="H110" s="1"/>
  <c r="E49" i="8"/>
  <c r="E110" i="9" s="1"/>
  <c r="L255" i="7"/>
  <c r="L254"/>
  <c r="L253"/>
  <c r="E256"/>
  <c r="L237"/>
  <c r="L231"/>
  <c r="L230"/>
  <c r="L229"/>
  <c r="L227"/>
  <c r="L222"/>
  <c r="L217"/>
  <c r="H219"/>
  <c r="F43" i="8" s="1"/>
  <c r="L212" i="7"/>
  <c r="L202"/>
  <c r="L197"/>
  <c r="L192"/>
  <c r="L187"/>
  <c r="L182"/>
  <c r="L173"/>
  <c r="L172"/>
  <c r="L174"/>
  <c r="L171"/>
  <c r="H34" i="8"/>
  <c r="L166" i="7"/>
  <c r="E33" i="8"/>
  <c r="J157" i="7"/>
  <c r="G31" i="8" s="1"/>
  <c r="L155" i="7"/>
  <c r="E156"/>
  <c r="F156" s="1"/>
  <c r="L156" s="1"/>
  <c r="L154"/>
  <c r="K153"/>
  <c r="L153"/>
  <c r="L143"/>
  <c r="L142"/>
  <c r="L141"/>
  <c r="L139"/>
  <c r="L138"/>
  <c r="L137"/>
  <c r="E29" i="8"/>
  <c r="E132" i="7"/>
  <c r="L128"/>
  <c r="E27" i="8"/>
  <c r="L127" i="7"/>
  <c r="H124"/>
  <c r="F26" i="8" s="1"/>
  <c r="G49" i="9" s="1"/>
  <c r="H49" s="1"/>
  <c r="E26" i="8"/>
  <c r="E49" i="9" s="1"/>
  <c r="L119" i="7"/>
  <c r="L120"/>
  <c r="E25" i="8"/>
  <c r="L115" i="7"/>
  <c r="E24" i="8"/>
  <c r="L114" i="7"/>
  <c r="E102"/>
  <c r="H103"/>
  <c r="F21" i="8" s="1"/>
  <c r="G44" i="9" s="1"/>
  <c r="H44" s="1"/>
  <c r="L97" i="7"/>
  <c r="L98"/>
  <c r="E20" i="8"/>
  <c r="K93" i="7"/>
  <c r="E19" i="8"/>
  <c r="L92" i="7"/>
  <c r="L87"/>
  <c r="L86"/>
  <c r="K88"/>
  <c r="F89"/>
  <c r="L89" s="1"/>
  <c r="F82"/>
  <c r="L82" s="1"/>
  <c r="K82"/>
  <c r="H83"/>
  <c r="F17" i="8" s="1"/>
  <c r="G40" i="9" s="1"/>
  <c r="H40" s="1"/>
  <c r="F83" i="7"/>
  <c r="L83" s="1"/>
  <c r="L80"/>
  <c r="L75"/>
  <c r="K76"/>
  <c r="F76"/>
  <c r="F77" s="1"/>
  <c r="H77"/>
  <c r="F16" i="8" s="1"/>
  <c r="G39" i="9" s="1"/>
  <c r="H39" s="1"/>
  <c r="L74" i="7"/>
  <c r="L68"/>
  <c r="L67"/>
  <c r="H64"/>
  <c r="F14" i="8" s="1"/>
  <c r="G37" i="9" s="1"/>
  <c r="H37" s="1"/>
  <c r="L62" i="7"/>
  <c r="E14" i="8"/>
  <c r="E37" i="9" s="1"/>
  <c r="L58" i="7"/>
  <c r="H59"/>
  <c r="F13" i="8" s="1"/>
  <c r="L57" i="7"/>
  <c r="L52"/>
  <c r="L48"/>
  <c r="H11" i="8"/>
  <c r="L49" i="7"/>
  <c r="L44"/>
  <c r="L45"/>
  <c r="E10" i="8"/>
  <c r="L18" i="7"/>
  <c r="L19"/>
  <c r="E5" i="8"/>
  <c r="L13" i="7"/>
  <c r="K13"/>
  <c r="H15"/>
  <c r="F4" i="8" s="1"/>
  <c r="G5" i="9" s="1"/>
  <c r="H5" s="1"/>
  <c r="H27" s="1"/>
  <c r="G6" i="10" s="1"/>
  <c r="H6" s="1"/>
  <c r="L12" i="7"/>
  <c r="L11"/>
  <c r="L10"/>
  <c r="L8"/>
  <c r="L7"/>
  <c r="L5"/>
  <c r="E93" i="8"/>
  <c r="J557" i="7"/>
  <c r="E90" i="8"/>
  <c r="H529" i="7"/>
  <c r="L529" s="1"/>
  <c r="L510"/>
  <c r="E86" i="8"/>
  <c r="K498" i="7"/>
  <c r="J487"/>
  <c r="E82" i="8"/>
  <c r="J480" i="7"/>
  <c r="J446"/>
  <c r="H445"/>
  <c r="L445" s="1"/>
  <c r="K379"/>
  <c r="E58" i="8"/>
  <c r="J335" i="7"/>
  <c r="K294"/>
  <c r="J167"/>
  <c r="K70"/>
  <c r="G151" i="9" l="1"/>
  <c r="H151" s="1"/>
  <c r="H171" s="1"/>
  <c r="G15" i="10" s="1"/>
  <c r="H15" s="1"/>
  <c r="G14" s="1"/>
  <c r="H14" s="1"/>
  <c r="G89" i="9"/>
  <c r="H89" s="1"/>
  <c r="H20" i="8"/>
  <c r="E43" i="9"/>
  <c r="H24" i="8"/>
  <c r="E47" i="9"/>
  <c r="H27" i="8"/>
  <c r="E50" i="9"/>
  <c r="H29" i="8"/>
  <c r="E68" i="9"/>
  <c r="I281" i="7"/>
  <c r="J281" s="1"/>
  <c r="J282" s="1"/>
  <c r="G51" i="8" s="1"/>
  <c r="I126" i="9" s="1"/>
  <c r="J126" s="1"/>
  <c r="I112"/>
  <c r="J112" s="1"/>
  <c r="I69"/>
  <c r="J69" s="1"/>
  <c r="I88"/>
  <c r="J88" s="1"/>
  <c r="F110" i="7"/>
  <c r="H5" i="8"/>
  <c r="E6" i="9"/>
  <c r="H10" i="8"/>
  <c r="E33" i="9"/>
  <c r="H13" i="8"/>
  <c r="G36" i="9"/>
  <c r="H36" s="1"/>
  <c r="G110" i="7"/>
  <c r="H110" s="1"/>
  <c r="H111" s="1"/>
  <c r="F23" i="8" s="1"/>
  <c r="G46" i="9" s="1"/>
  <c r="H46" s="1"/>
  <c r="G106" i="7"/>
  <c r="H106" s="1"/>
  <c r="H107" s="1"/>
  <c r="F22" i="8" s="1"/>
  <c r="G45" i="9" s="1"/>
  <c r="H45" s="1"/>
  <c r="F110"/>
  <c r="L110" s="1"/>
  <c r="K110"/>
  <c r="F106" i="7"/>
  <c r="K106"/>
  <c r="H25" i="8"/>
  <c r="E48" i="9"/>
  <c r="E114"/>
  <c r="E72"/>
  <c r="F493" i="7"/>
  <c r="L493" s="1"/>
  <c r="E73" i="9"/>
  <c r="E111"/>
  <c r="G81"/>
  <c r="H81" s="1"/>
  <c r="G29"/>
  <c r="H29" s="1"/>
  <c r="L144" i="7"/>
  <c r="F544"/>
  <c r="L94"/>
  <c r="L353"/>
  <c r="I16" i="10"/>
  <c r="J16" s="1"/>
  <c r="L243" i="9"/>
  <c r="J494" i="7"/>
  <c r="G84" i="8" s="1"/>
  <c r="G208" i="7"/>
  <c r="H208" s="1"/>
  <c r="H209" s="1"/>
  <c r="F41" i="8" s="1"/>
  <c r="G83" i="9" s="1"/>
  <c r="H83" s="1"/>
  <c r="G85"/>
  <c r="H85" s="1"/>
  <c r="F37"/>
  <c r="L37" s="1"/>
  <c r="K37"/>
  <c r="H19" i="8"/>
  <c r="E42" i="9"/>
  <c r="F49"/>
  <c r="L49" s="1"/>
  <c r="K49"/>
  <c r="I34" i="7"/>
  <c r="J34" s="1"/>
  <c r="J35" s="1"/>
  <c r="G8" i="8" s="1"/>
  <c r="I31" i="9" s="1"/>
  <c r="J31" s="1"/>
  <c r="I297" i="7"/>
  <c r="J297" s="1"/>
  <c r="I235"/>
  <c r="J235" s="1"/>
  <c r="I113" i="9"/>
  <c r="J113" s="1"/>
  <c r="I70"/>
  <c r="J70" s="1"/>
  <c r="G148" i="7"/>
  <c r="H148" s="1"/>
  <c r="H149" s="1"/>
  <c r="F30" i="8" s="1"/>
  <c r="G493" i="7"/>
  <c r="H493" s="1"/>
  <c r="H494" s="1"/>
  <c r="F84" i="8" s="1"/>
  <c r="F36" i="9"/>
  <c r="F157" i="7"/>
  <c r="E31" i="8" s="1"/>
  <c r="H30" i="7"/>
  <c r="F7" i="8" s="1"/>
  <c r="G30" i="9" s="1"/>
  <c r="H30" s="1"/>
  <c r="L419" i="7"/>
  <c r="L267" i="9"/>
  <c r="K21" i="10"/>
  <c r="F21"/>
  <c r="G16"/>
  <c r="H16" s="1"/>
  <c r="L18"/>
  <c r="E16"/>
  <c r="F16" s="1"/>
  <c r="L16" s="1"/>
  <c r="L219" i="9"/>
  <c r="L195"/>
  <c r="L17" i="10"/>
  <c r="K17"/>
  <c r="L53" i="9"/>
  <c r="L557" i="7"/>
  <c r="J558"/>
  <c r="E319"/>
  <c r="L551"/>
  <c r="J552"/>
  <c r="G92" i="8" s="1"/>
  <c r="I295" i="7" s="1"/>
  <c r="J295" s="1"/>
  <c r="E295"/>
  <c r="H538"/>
  <c r="L538" s="1"/>
  <c r="E249"/>
  <c r="J530"/>
  <c r="J531" s="1"/>
  <c r="G89" i="8" s="1"/>
  <c r="I247" i="7" s="1"/>
  <c r="J247" s="1"/>
  <c r="J250" s="1"/>
  <c r="G47" i="8" s="1"/>
  <c r="I90" i="9" s="1"/>
  <c r="J90" s="1"/>
  <c r="H531" i="7"/>
  <c r="L519"/>
  <c r="J520"/>
  <c r="K499"/>
  <c r="F499"/>
  <c r="H86" i="8"/>
  <c r="E492" i="7"/>
  <c r="L487"/>
  <c r="J489"/>
  <c r="G83" i="8" s="1"/>
  <c r="I233" i="7" s="1"/>
  <c r="J233" s="1"/>
  <c r="F488"/>
  <c r="K488"/>
  <c r="L480"/>
  <c r="J481"/>
  <c r="E475"/>
  <c r="G213"/>
  <c r="H213" s="1"/>
  <c r="H214" s="1"/>
  <c r="F42" i="8" s="1"/>
  <c r="G84" i="9" s="1"/>
  <c r="H84" s="1"/>
  <c r="L470" i="7"/>
  <c r="J471"/>
  <c r="E324"/>
  <c r="E223"/>
  <c r="E218"/>
  <c r="J464"/>
  <c r="L464" s="1"/>
  <c r="J465"/>
  <c r="F207"/>
  <c r="H447"/>
  <c r="F78" i="8" s="1"/>
  <c r="G203" i="7" s="1"/>
  <c r="H203" s="1"/>
  <c r="H204" s="1"/>
  <c r="F40" i="8" s="1"/>
  <c r="G82" i="9" s="1"/>
  <c r="H82" s="1"/>
  <c r="L446" i="7"/>
  <c r="J447"/>
  <c r="G78" i="8" s="1"/>
  <c r="I203" i="7" s="1"/>
  <c r="J203" s="1"/>
  <c r="J204" s="1"/>
  <c r="G40" i="8" s="1"/>
  <c r="I82" i="9" s="1"/>
  <c r="J82" s="1"/>
  <c r="E203" i="7"/>
  <c r="L439"/>
  <c r="J440"/>
  <c r="E193"/>
  <c r="E183"/>
  <c r="E198"/>
  <c r="E188"/>
  <c r="H76" i="8"/>
  <c r="E424" i="7"/>
  <c r="E178"/>
  <c r="H75" i="8"/>
  <c r="H73"/>
  <c r="F161" i="7"/>
  <c r="L161" s="1"/>
  <c r="K161"/>
  <c r="H72" i="8"/>
  <c r="L412" i="7"/>
  <c r="F160"/>
  <c r="K160"/>
  <c r="I288"/>
  <c r="J288" s="1"/>
  <c r="J289" s="1"/>
  <c r="G52" i="8" s="1"/>
  <c r="I127" i="9" s="1"/>
  <c r="J127" s="1"/>
  <c r="I274" i="7"/>
  <c r="J274" s="1"/>
  <c r="J275" s="1"/>
  <c r="G50" i="8" s="1"/>
  <c r="I125" i="9" s="1"/>
  <c r="J125" s="1"/>
  <c r="L405" i="7"/>
  <c r="H71" i="8"/>
  <c r="E148" i="7"/>
  <c r="F400"/>
  <c r="L400" s="1"/>
  <c r="H69" i="8"/>
  <c r="E69" i="7"/>
  <c r="L390"/>
  <c r="E53"/>
  <c r="H68" i="8"/>
  <c r="H66"/>
  <c r="L381" i="7"/>
  <c r="H65" i="8"/>
  <c r="L374" i="7"/>
  <c r="F40"/>
  <c r="L40" s="1"/>
  <c r="K40"/>
  <c r="H64" i="8"/>
  <c r="E39" i="7"/>
  <c r="H63" i="8"/>
  <c r="E38" i="7"/>
  <c r="H62" i="8"/>
  <c r="E33" i="7"/>
  <c r="H61" i="8"/>
  <c r="K243" i="7"/>
  <c r="F243"/>
  <c r="L243" s="1"/>
  <c r="F29"/>
  <c r="L29" s="1"/>
  <c r="K29"/>
  <c r="L345"/>
  <c r="F346"/>
  <c r="K27"/>
  <c r="F27"/>
  <c r="H59" i="8"/>
  <c r="L335" i="7"/>
  <c r="J336"/>
  <c r="E23"/>
  <c r="F14"/>
  <c r="K14"/>
  <c r="H57" i="8"/>
  <c r="F304" i="7"/>
  <c r="K304"/>
  <c r="H49" i="8"/>
  <c r="L268" i="7"/>
  <c r="F256"/>
  <c r="K256"/>
  <c r="L167"/>
  <c r="J168"/>
  <c r="K156"/>
  <c r="F132"/>
  <c r="K132"/>
  <c r="H26" i="8"/>
  <c r="L124" i="7"/>
  <c r="F102"/>
  <c r="K102"/>
  <c r="E18" i="8"/>
  <c r="E17"/>
  <c r="L76" i="7"/>
  <c r="L77"/>
  <c r="E16" i="8"/>
  <c r="L64" i="7"/>
  <c r="H14" i="8"/>
  <c r="L59" i="7"/>
  <c r="G288" l="1"/>
  <c r="H288" s="1"/>
  <c r="H289" s="1"/>
  <c r="F52" i="8" s="1"/>
  <c r="G127" i="9" s="1"/>
  <c r="H127" s="1"/>
  <c r="G88"/>
  <c r="H88" s="1"/>
  <c r="G112"/>
  <c r="H112" s="1"/>
  <c r="H123" s="1"/>
  <c r="G12" i="10" s="1"/>
  <c r="H12" s="1"/>
  <c r="G69" i="9"/>
  <c r="H69" s="1"/>
  <c r="H75" s="1"/>
  <c r="G9" i="10" s="1"/>
  <c r="H9" s="1"/>
  <c r="E34" i="7"/>
  <c r="E113" i="9"/>
  <c r="E70"/>
  <c r="E297" i="7"/>
  <c r="E235"/>
  <c r="F42" i="9"/>
  <c r="L42" s="1"/>
  <c r="K42"/>
  <c r="L544" i="7"/>
  <c r="E91" i="8"/>
  <c r="G234" i="7"/>
  <c r="H234" s="1"/>
  <c r="H238" s="1"/>
  <c r="F45" i="8" s="1"/>
  <c r="G87" i="9" s="1"/>
  <c r="H87" s="1"/>
  <c r="G296" i="7"/>
  <c r="H296" s="1"/>
  <c r="H298" s="1"/>
  <c r="F53" i="8" s="1"/>
  <c r="G129" i="9" s="1"/>
  <c r="H129" s="1"/>
  <c r="F48"/>
  <c r="L48" s="1"/>
  <c r="K48"/>
  <c r="K6"/>
  <c r="F6"/>
  <c r="L6" s="1"/>
  <c r="F68"/>
  <c r="L68" s="1"/>
  <c r="K68"/>
  <c r="F47"/>
  <c r="L47" s="1"/>
  <c r="K47"/>
  <c r="I234" i="7"/>
  <c r="J234" s="1"/>
  <c r="J238" s="1"/>
  <c r="G45" i="8" s="1"/>
  <c r="I87" i="9" s="1"/>
  <c r="J87" s="1"/>
  <c r="I296" i="7"/>
  <c r="J296" s="1"/>
  <c r="K73" i="9"/>
  <c r="F73"/>
  <c r="L73" s="1"/>
  <c r="F114"/>
  <c r="F107" i="7"/>
  <c r="L106"/>
  <c r="F111"/>
  <c r="L110"/>
  <c r="L157"/>
  <c r="L530"/>
  <c r="H51" i="9"/>
  <c r="G7" i="10" s="1"/>
  <c r="H7" s="1"/>
  <c r="K493" i="7"/>
  <c r="H31" i="8"/>
  <c r="E70"/>
  <c r="H70" s="1"/>
  <c r="H539" i="7"/>
  <c r="L36" i="9"/>
  <c r="H17" i="8"/>
  <c r="E40" i="9"/>
  <c r="H16" i="8"/>
  <c r="E39" i="9"/>
  <c r="H18" i="8"/>
  <c r="E41" i="9"/>
  <c r="F111"/>
  <c r="L111" s="1"/>
  <c r="K111"/>
  <c r="F72"/>
  <c r="F33"/>
  <c r="L33" s="1"/>
  <c r="K33"/>
  <c r="F50"/>
  <c r="L50" s="1"/>
  <c r="K50"/>
  <c r="F43"/>
  <c r="L43" s="1"/>
  <c r="K43"/>
  <c r="J298" i="7"/>
  <c r="G53" i="8" s="1"/>
  <c r="I129" i="9" s="1"/>
  <c r="J129" s="1"/>
  <c r="K36"/>
  <c r="K110" i="7"/>
  <c r="K16" i="10"/>
  <c r="E20"/>
  <c r="L21"/>
  <c r="G93" i="8"/>
  <c r="L558" i="7"/>
  <c r="F319"/>
  <c r="H92" i="8"/>
  <c r="L552" i="7"/>
  <c r="K295"/>
  <c r="F295"/>
  <c r="L295" s="1"/>
  <c r="F90" i="8"/>
  <c r="L539" i="7"/>
  <c r="F249"/>
  <c r="F89" i="8"/>
  <c r="L531" i="7"/>
  <c r="G88" i="8"/>
  <c r="L520" i="7"/>
  <c r="F500"/>
  <c r="L499"/>
  <c r="K492"/>
  <c r="F492"/>
  <c r="L488"/>
  <c r="F489"/>
  <c r="G82" i="8"/>
  <c r="L481" i="7"/>
  <c r="F475"/>
  <c r="G80" i="8"/>
  <c r="L471" i="7"/>
  <c r="F218"/>
  <c r="F223"/>
  <c r="F324"/>
  <c r="G79" i="8"/>
  <c r="L465" i="7"/>
  <c r="H78" i="8"/>
  <c r="L447" i="7"/>
  <c r="K203"/>
  <c r="F203"/>
  <c r="G77" i="8"/>
  <c r="L440" i="7"/>
  <c r="F183"/>
  <c r="F188"/>
  <c r="F193"/>
  <c r="F198"/>
  <c r="K424"/>
  <c r="F424"/>
  <c r="F178"/>
  <c r="L178" s="1"/>
  <c r="K178"/>
  <c r="F162"/>
  <c r="L160"/>
  <c r="G281"/>
  <c r="H281" s="1"/>
  <c r="H282" s="1"/>
  <c r="F51" i="8" s="1"/>
  <c r="G126" i="9" s="1"/>
  <c r="H126" s="1"/>
  <c r="G274" i="7"/>
  <c r="H274" s="1"/>
  <c r="H275" s="1"/>
  <c r="F50" i="8" s="1"/>
  <c r="G125" i="9" s="1"/>
  <c r="H125" s="1"/>
  <c r="K148" i="7"/>
  <c r="F148"/>
  <c r="L148" s="1"/>
  <c r="E147"/>
  <c r="K69"/>
  <c r="F69"/>
  <c r="K53"/>
  <c r="F53"/>
  <c r="K39"/>
  <c r="F39"/>
  <c r="L39" s="1"/>
  <c r="K38"/>
  <c r="F38"/>
  <c r="F33"/>
  <c r="L33" s="1"/>
  <c r="K33"/>
  <c r="L346"/>
  <c r="E60" i="8"/>
  <c r="L27" i="7"/>
  <c r="G58" i="8"/>
  <c r="L336" i="7"/>
  <c r="F23"/>
  <c r="F15"/>
  <c r="L14"/>
  <c r="L304"/>
  <c r="F305"/>
  <c r="L256"/>
  <c r="F257"/>
  <c r="G33" i="8"/>
  <c r="L168" i="7"/>
  <c r="L132"/>
  <c r="F133"/>
  <c r="L102"/>
  <c r="F103"/>
  <c r="H33" i="8" l="1"/>
  <c r="I72" i="9"/>
  <c r="I114"/>
  <c r="F39"/>
  <c r="L39" s="1"/>
  <c r="K39"/>
  <c r="F297" i="7"/>
  <c r="L297" s="1"/>
  <c r="K297"/>
  <c r="E279"/>
  <c r="H91" i="8"/>
  <c r="E286" i="7"/>
  <c r="E272"/>
  <c r="F235"/>
  <c r="L235" s="1"/>
  <c r="K235"/>
  <c r="K34"/>
  <c r="F34"/>
  <c r="H147" i="9"/>
  <c r="G13" i="10" s="1"/>
  <c r="H13" s="1"/>
  <c r="G11" s="1"/>
  <c r="H11" s="1"/>
  <c r="E23" i="8"/>
  <c r="L111" i="7"/>
  <c r="F41" i="9"/>
  <c r="L41" s="1"/>
  <c r="K41"/>
  <c r="F40"/>
  <c r="L40" s="1"/>
  <c r="K40"/>
  <c r="E22" i="8"/>
  <c r="L107" i="7"/>
  <c r="F113" i="9"/>
  <c r="L113" s="1"/>
  <c r="K113"/>
  <c r="K70"/>
  <c r="F70"/>
  <c r="L70" s="1"/>
  <c r="F20" i="10"/>
  <c r="L20" s="1"/>
  <c r="T20" s="1"/>
  <c r="E23" i="3" s="1"/>
  <c r="K20" i="10"/>
  <c r="I319" i="7"/>
  <c r="H93" i="8"/>
  <c r="G249" i="7"/>
  <c r="H90" i="8"/>
  <c r="G247" i="7"/>
  <c r="H89" i="8"/>
  <c r="H88"/>
  <c r="I241" i="7"/>
  <c r="E85" i="8"/>
  <c r="L500" i="7"/>
  <c r="F494"/>
  <c r="L492"/>
  <c r="L489"/>
  <c r="E83" i="8"/>
  <c r="I475" i="7"/>
  <c r="H82" i="8"/>
  <c r="F476" i="7"/>
  <c r="I324"/>
  <c r="I218"/>
  <c r="I223"/>
  <c r="H80" i="8"/>
  <c r="F224" i="7"/>
  <c r="F325"/>
  <c r="F219"/>
  <c r="I207"/>
  <c r="H79" i="8"/>
  <c r="L203" i="7"/>
  <c r="F204"/>
  <c r="I183"/>
  <c r="I198"/>
  <c r="I188"/>
  <c r="I193"/>
  <c r="H77" i="8"/>
  <c r="F199" i="7"/>
  <c r="F194"/>
  <c r="F184"/>
  <c r="F189"/>
  <c r="F425"/>
  <c r="L424"/>
  <c r="E32" i="8"/>
  <c r="L162" i="7"/>
  <c r="F147"/>
  <c r="K147"/>
  <c r="F71"/>
  <c r="L69"/>
  <c r="F54"/>
  <c r="L53"/>
  <c r="F41"/>
  <c r="L38"/>
  <c r="H60" i="8"/>
  <c r="E248" i="7"/>
  <c r="E242"/>
  <c r="E28"/>
  <c r="I23"/>
  <c r="H58" i="8"/>
  <c r="F24" i="7"/>
  <c r="E4" i="8"/>
  <c r="L15" i="7"/>
  <c r="L305"/>
  <c r="E54" i="8"/>
  <c r="L257" i="7"/>
  <c r="E48" i="8"/>
  <c r="E28"/>
  <c r="L133" i="7"/>
  <c r="L103"/>
  <c r="E21" i="8"/>
  <c r="H48" l="1"/>
  <c r="E91" i="9"/>
  <c r="H22" i="8"/>
  <c r="E45" i="9"/>
  <c r="K279" i="7"/>
  <c r="F279"/>
  <c r="L279" s="1"/>
  <c r="H32" i="8"/>
  <c r="E71" i="9"/>
  <c r="H23" i="8"/>
  <c r="E46" i="9"/>
  <c r="K286" i="7"/>
  <c r="F286"/>
  <c r="L286" s="1"/>
  <c r="J72" i="9"/>
  <c r="K72"/>
  <c r="H21" i="8"/>
  <c r="E44" i="9"/>
  <c r="H54" i="8"/>
  <c r="E130" i="9"/>
  <c r="H28" i="8"/>
  <c r="E66" i="9"/>
  <c r="E108"/>
  <c r="H4" i="8"/>
  <c r="E5" i="9"/>
  <c r="L34" i="7"/>
  <c r="F35"/>
  <c r="F272"/>
  <c r="L272" s="1"/>
  <c r="K272"/>
  <c r="J114" i="9"/>
  <c r="K114"/>
  <c r="J319" i="7"/>
  <c r="L319" s="1"/>
  <c r="K319"/>
  <c r="H249"/>
  <c r="L249" s="1"/>
  <c r="K249"/>
  <c r="H247"/>
  <c r="K247"/>
  <c r="J241"/>
  <c r="K241"/>
  <c r="H85" i="8"/>
  <c r="E236" i="7"/>
  <c r="L494"/>
  <c r="E84" i="8"/>
  <c r="H83"/>
  <c r="E233" i="7"/>
  <c r="J475"/>
  <c r="K475"/>
  <c r="E81" i="8"/>
  <c r="J223" i="7"/>
  <c r="K223"/>
  <c r="J218"/>
  <c r="K218"/>
  <c r="J324"/>
  <c r="K324"/>
  <c r="E56" i="8"/>
  <c r="E150" i="9" s="1"/>
  <c r="E43" i="8"/>
  <c r="E85" i="9" s="1"/>
  <c r="E44" i="8"/>
  <c r="J207" i="7"/>
  <c r="K207"/>
  <c r="L204"/>
  <c r="E40" i="8"/>
  <c r="J193" i="7"/>
  <c r="K193"/>
  <c r="J188"/>
  <c r="K188"/>
  <c r="J198"/>
  <c r="K198"/>
  <c r="J183"/>
  <c r="K183"/>
  <c r="E38" i="8"/>
  <c r="E79" i="9" s="1"/>
  <c r="E37" i="8"/>
  <c r="E78" i="9" s="1"/>
  <c r="E39" i="8"/>
  <c r="E80" i="9" s="1"/>
  <c r="E36" i="8"/>
  <c r="E77" i="9" s="1"/>
  <c r="E74" i="8"/>
  <c r="L425" i="7"/>
  <c r="F149"/>
  <c r="L147"/>
  <c r="E15" i="8"/>
  <c r="L71" i="7"/>
  <c r="L54"/>
  <c r="E12" i="8"/>
  <c r="E9"/>
  <c r="L41" i="7"/>
  <c r="K28"/>
  <c r="F28"/>
  <c r="F242"/>
  <c r="K242"/>
  <c r="K248"/>
  <c r="F248"/>
  <c r="J23"/>
  <c r="K23"/>
  <c r="E6" i="8"/>
  <c r="E81" i="9" l="1"/>
  <c r="E29"/>
  <c r="H12" i="8"/>
  <c r="E35" i="9"/>
  <c r="F77"/>
  <c r="H40" i="8"/>
  <c r="E82" i="9"/>
  <c r="E128"/>
  <c r="E86"/>
  <c r="L35" i="7"/>
  <c r="E8" i="8"/>
  <c r="F108" i="9"/>
  <c r="K108"/>
  <c r="J75"/>
  <c r="I9" i="10" s="1"/>
  <c r="J9" s="1"/>
  <c r="L72" i="9"/>
  <c r="H9" i="8"/>
  <c r="E32" i="9"/>
  <c r="H15" i="8"/>
  <c r="E38" i="9"/>
  <c r="F79"/>
  <c r="F130"/>
  <c r="L130" s="1"/>
  <c r="K130"/>
  <c r="F46"/>
  <c r="L46" s="1"/>
  <c r="K46"/>
  <c r="F91"/>
  <c r="L91" s="1"/>
  <c r="K91"/>
  <c r="F78"/>
  <c r="F150"/>
  <c r="K5"/>
  <c r="F5"/>
  <c r="F80"/>
  <c r="F85"/>
  <c r="J123"/>
  <c r="I12" i="10" s="1"/>
  <c r="J12" s="1"/>
  <c r="L114" i="9"/>
  <c r="F66"/>
  <c r="K66"/>
  <c r="F44"/>
  <c r="L44" s="1"/>
  <c r="K44"/>
  <c r="F71"/>
  <c r="L71" s="1"/>
  <c r="K71"/>
  <c r="F45"/>
  <c r="L45" s="1"/>
  <c r="K45"/>
  <c r="H250" i="7"/>
  <c r="F47" i="8" s="1"/>
  <c r="G90" i="9" s="1"/>
  <c r="H90" s="1"/>
  <c r="H99" s="1"/>
  <c r="G10" i="10" s="1"/>
  <c r="H10" s="1"/>
  <c r="G8" s="1"/>
  <c r="H8" s="1"/>
  <c r="G5" s="1"/>
  <c r="H5" s="1"/>
  <c r="L247" i="7"/>
  <c r="L241"/>
  <c r="J244"/>
  <c r="G46" i="8" s="1"/>
  <c r="K236" i="7"/>
  <c r="F236"/>
  <c r="L236" s="1"/>
  <c r="H84" i="8"/>
  <c r="E234" i="7"/>
  <c r="E296"/>
  <c r="K233"/>
  <c r="F233"/>
  <c r="J476"/>
  <c r="L475"/>
  <c r="E309"/>
  <c r="E213"/>
  <c r="J219"/>
  <c r="L218"/>
  <c r="J325"/>
  <c r="L324"/>
  <c r="J224"/>
  <c r="L223"/>
  <c r="E208"/>
  <c r="L207"/>
  <c r="J184"/>
  <c r="L183"/>
  <c r="J189"/>
  <c r="L188"/>
  <c r="J199"/>
  <c r="L198"/>
  <c r="J194"/>
  <c r="L193"/>
  <c r="E177"/>
  <c r="H74" i="8"/>
  <c r="E30"/>
  <c r="L149" i="7"/>
  <c r="F244"/>
  <c r="L242"/>
  <c r="L28"/>
  <c r="F30"/>
  <c r="L248"/>
  <c r="F250"/>
  <c r="J24"/>
  <c r="L23"/>
  <c r="L66" i="9" l="1"/>
  <c r="L108"/>
  <c r="F128"/>
  <c r="F81"/>
  <c r="I151"/>
  <c r="J151" s="1"/>
  <c r="I89"/>
  <c r="J89" s="1"/>
  <c r="F27"/>
  <c r="E6" i="10" s="1"/>
  <c r="L5" i="9"/>
  <c r="L27" s="1"/>
  <c r="F32"/>
  <c r="L32" s="1"/>
  <c r="K32"/>
  <c r="F86"/>
  <c r="F29"/>
  <c r="E8" i="3"/>
  <c r="E9" s="1"/>
  <c r="E10" s="1"/>
  <c r="H27" i="10"/>
  <c r="E88" i="9"/>
  <c r="E112"/>
  <c r="E69"/>
  <c r="F38"/>
  <c r="L38" s="1"/>
  <c r="K38"/>
  <c r="H8" i="8"/>
  <c r="E31" i="9"/>
  <c r="K82"/>
  <c r="F82"/>
  <c r="L82" s="1"/>
  <c r="F35"/>
  <c r="L35" s="1"/>
  <c r="K35"/>
  <c r="K234" i="7"/>
  <c r="F234"/>
  <c r="L234" s="1"/>
  <c r="K296"/>
  <c r="F296"/>
  <c r="L233"/>
  <c r="F238"/>
  <c r="G81" i="8"/>
  <c r="L476" i="7"/>
  <c r="F213"/>
  <c r="F309"/>
  <c r="G44" i="8"/>
  <c r="L224" i="7"/>
  <c r="G43" i="8"/>
  <c r="I85" i="9" s="1"/>
  <c r="L219" i="7"/>
  <c r="G56" i="8"/>
  <c r="L325" i="7"/>
  <c r="F208"/>
  <c r="G37" i="8"/>
  <c r="L189" i="7"/>
  <c r="G38" i="8"/>
  <c r="L194" i="7"/>
  <c r="G36" i="8"/>
  <c r="L184" i="7"/>
  <c r="G39" i="8"/>
  <c r="L199" i="7"/>
  <c r="F177"/>
  <c r="K177"/>
  <c r="H30" i="8"/>
  <c r="E288" i="7"/>
  <c r="E281"/>
  <c r="E274"/>
  <c r="E7" i="8"/>
  <c r="L30" i="7"/>
  <c r="E47" i="8"/>
  <c r="L250" i="7"/>
  <c r="E46" i="8"/>
  <c r="L244" i="7"/>
  <c r="G6" i="8"/>
  <c r="L24" i="7"/>
  <c r="H6" i="8" l="1"/>
  <c r="I81" i="9"/>
  <c r="I29"/>
  <c r="H46" i="8"/>
  <c r="E89" i="9"/>
  <c r="E151"/>
  <c r="H7" i="8"/>
  <c r="E30" i="9"/>
  <c r="H39" i="8"/>
  <c r="I80" i="9"/>
  <c r="H38" i="8"/>
  <c r="I79" i="9"/>
  <c r="F88"/>
  <c r="L88" s="1"/>
  <c r="K88"/>
  <c r="F112"/>
  <c r="K112"/>
  <c r="H36" i="8"/>
  <c r="I77" i="9"/>
  <c r="K31"/>
  <c r="F31"/>
  <c r="L31" s="1"/>
  <c r="K69"/>
  <c r="F69"/>
  <c r="E12" i="3"/>
  <c r="E13"/>
  <c r="F6" i="10"/>
  <c r="K6"/>
  <c r="J85" i="9"/>
  <c r="L85" s="1"/>
  <c r="K85"/>
  <c r="H47" i="8"/>
  <c r="E90" i="9"/>
  <c r="H37" i="8"/>
  <c r="I78" i="9"/>
  <c r="H56" i="8"/>
  <c r="I150" i="9"/>
  <c r="H44" i="8"/>
  <c r="I86" i="9"/>
  <c r="I128"/>
  <c r="L296" i="7"/>
  <c r="F298"/>
  <c r="E45" i="8"/>
  <c r="L238" i="7"/>
  <c r="I213"/>
  <c r="I309"/>
  <c r="H81" i="8"/>
  <c r="F320" i="7"/>
  <c r="F214"/>
  <c r="I208"/>
  <c r="H43" i="8"/>
  <c r="F209" i="7"/>
  <c r="L177"/>
  <c r="F179"/>
  <c r="F274"/>
  <c r="K274"/>
  <c r="K281"/>
  <c r="F281"/>
  <c r="F288"/>
  <c r="K288"/>
  <c r="J128" i="9" l="1"/>
  <c r="K128"/>
  <c r="J29"/>
  <c r="K29"/>
  <c r="J150"/>
  <c r="L150" s="1"/>
  <c r="K150"/>
  <c r="L6" i="10"/>
  <c r="L69" i="9"/>
  <c r="J77"/>
  <c r="K77"/>
  <c r="F89"/>
  <c r="L89" s="1"/>
  <c r="K89"/>
  <c r="F90"/>
  <c r="L90" s="1"/>
  <c r="K90"/>
  <c r="J79"/>
  <c r="L79" s="1"/>
  <c r="K79"/>
  <c r="K30"/>
  <c r="F30"/>
  <c r="H45" i="8"/>
  <c r="E87" i="9"/>
  <c r="J86"/>
  <c r="L86" s="1"/>
  <c r="K86"/>
  <c r="J78"/>
  <c r="L78" s="1"/>
  <c r="K78"/>
  <c r="L112"/>
  <c r="L123" s="1"/>
  <c r="F123"/>
  <c r="E12" i="10" s="1"/>
  <c r="J80" i="9"/>
  <c r="L80" s="1"/>
  <c r="K80"/>
  <c r="F151"/>
  <c r="L151" s="1"/>
  <c r="K151"/>
  <c r="J81"/>
  <c r="L81" s="1"/>
  <c r="K81"/>
  <c r="E53" i="8"/>
  <c r="L298" i="7"/>
  <c r="J309"/>
  <c r="K309"/>
  <c r="J213"/>
  <c r="K213"/>
  <c r="E42" i="8"/>
  <c r="E84" i="9" s="1"/>
  <c r="E55" i="8"/>
  <c r="E149" i="9" s="1"/>
  <c r="J208" i="7"/>
  <c r="K208"/>
  <c r="E41" i="8"/>
  <c r="E83" i="9" s="1"/>
  <c r="L179" i="7"/>
  <c r="E35" i="8"/>
  <c r="L281" i="7"/>
  <c r="F282"/>
  <c r="L288"/>
  <c r="F289"/>
  <c r="F275"/>
  <c r="L274"/>
  <c r="J147" i="9" l="1"/>
  <c r="I13" i="10" s="1"/>
  <c r="J13" s="1"/>
  <c r="I11" s="1"/>
  <c r="J11" s="1"/>
  <c r="L128" i="9"/>
  <c r="F83"/>
  <c r="F84"/>
  <c r="K87"/>
  <c r="F87"/>
  <c r="L87" s="1"/>
  <c r="F149"/>
  <c r="L77"/>
  <c r="J51"/>
  <c r="I7" i="10" s="1"/>
  <c r="J7" s="1"/>
  <c r="L29" i="9"/>
  <c r="L51" s="1"/>
  <c r="H35" i="8"/>
  <c r="E74" i="9"/>
  <c r="H53" i="8"/>
  <c r="E129" i="9"/>
  <c r="F12" i="10"/>
  <c r="K12"/>
  <c r="L30" i="9"/>
  <c r="F51"/>
  <c r="E7" i="10" s="1"/>
  <c r="J214" i="7"/>
  <c r="L213"/>
  <c r="J320"/>
  <c r="L309"/>
  <c r="J209"/>
  <c r="L208"/>
  <c r="E52" i="8"/>
  <c r="L289" i="7"/>
  <c r="E51" i="8"/>
  <c r="L282" i="7"/>
  <c r="L275"/>
  <c r="E50" i="8"/>
  <c r="F74" i="9" l="1"/>
  <c r="K74"/>
  <c r="F171"/>
  <c r="E15" i="10" s="1"/>
  <c r="H51" i="8"/>
  <c r="E126" i="9"/>
  <c r="H52" i="8"/>
  <c r="E127" i="9"/>
  <c r="F7" i="10"/>
  <c r="K7"/>
  <c r="F129" i="9"/>
  <c r="L129" s="1"/>
  <c r="K129"/>
  <c r="H50" i="8"/>
  <c r="E125" i="9"/>
  <c r="L12" i="10"/>
  <c r="F99" i="9"/>
  <c r="E10" i="10" s="1"/>
  <c r="G42" i="8"/>
  <c r="L214" i="7"/>
  <c r="G55" i="8"/>
  <c r="L320" i="7"/>
  <c r="G41" i="8"/>
  <c r="L209" i="7"/>
  <c r="H55" i="8" l="1"/>
  <c r="I149" i="9"/>
  <c r="F10" i="10"/>
  <c r="F125" i="9"/>
  <c r="K125"/>
  <c r="F126"/>
  <c r="L126" s="1"/>
  <c r="K126"/>
  <c r="L74"/>
  <c r="L75" s="1"/>
  <c r="F75"/>
  <c r="E9" i="10" s="1"/>
  <c r="H41" i="8"/>
  <c r="I83" i="9"/>
  <c r="F127"/>
  <c r="L127" s="1"/>
  <c r="K127"/>
  <c r="F15" i="10"/>
  <c r="H42" i="8"/>
  <c r="I84" i="9"/>
  <c r="L7" i="10"/>
  <c r="F147" i="9" l="1"/>
  <c r="E13" i="10" s="1"/>
  <c r="L125" i="9"/>
  <c r="L147" s="1"/>
  <c r="F9" i="10"/>
  <c r="K9"/>
  <c r="J149" i="9"/>
  <c r="K149"/>
  <c r="E14" i="10"/>
  <c r="J84" i="9"/>
  <c r="L84" s="1"/>
  <c r="K84"/>
  <c r="J83"/>
  <c r="K83"/>
  <c r="J171" l="1"/>
  <c r="I15" i="10" s="1"/>
  <c r="L149" i="9"/>
  <c r="L171" s="1"/>
  <c r="K13" i="10"/>
  <c r="F13"/>
  <c r="F14"/>
  <c r="E8"/>
  <c r="L9"/>
  <c r="J99" i="9"/>
  <c r="I10" i="10" s="1"/>
  <c r="L83" i="9"/>
  <c r="L99" s="1"/>
  <c r="J10" i="10" l="1"/>
  <c r="K10"/>
  <c r="J15"/>
  <c r="K15"/>
  <c r="F8"/>
  <c r="L13"/>
  <c r="E11"/>
  <c r="F11" l="1"/>
  <c r="L11" s="1"/>
  <c r="K11"/>
  <c r="I8"/>
  <c r="L10"/>
  <c r="I14"/>
  <c r="L15"/>
  <c r="J14" l="1"/>
  <c r="L14" s="1"/>
  <c r="K14"/>
  <c r="J8"/>
  <c r="K8"/>
  <c r="E5"/>
  <c r="F5" l="1"/>
  <c r="K5"/>
  <c r="I5"/>
  <c r="J5" s="1"/>
  <c r="L8"/>
  <c r="F27" l="1"/>
  <c r="L5"/>
  <c r="L27" s="1"/>
  <c r="E4" i="3"/>
  <c r="E7" s="1"/>
  <c r="J27" i="10"/>
  <c r="E11" i="3"/>
  <c r="E16" l="1"/>
  <c r="E14"/>
  <c r="E19" s="1"/>
  <c r="E18"/>
  <c r="E15"/>
  <c r="E17"/>
  <c r="E20" l="1"/>
  <c r="E21" l="1"/>
  <c r="E22" s="1"/>
  <c r="E24" l="1"/>
  <c r="E25" s="1"/>
  <c r="E26" s="1"/>
  <c r="E27" s="1"/>
</calcChain>
</file>

<file path=xl/sharedStrings.xml><?xml version="1.0" encoding="utf-8"?>
<sst xmlns="http://schemas.openxmlformats.org/spreadsheetml/2006/main" count="10232" uniqueCount="1657">
  <si>
    <t>공 종 별 집 계 표</t>
  </si>
  <si>
    <t>[ 백남준아트센터로비인테리어공사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</si>
  <si>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</si>
  <si>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</si>
  <si>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</si>
  <si>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</si>
  <si>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</si>
  <si>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</si>
  <si>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</si>
  <si>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</si>
  <si>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</si>
  <si>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</si>
  <si>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</si>
  <si>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</si>
  <si>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</si>
  <si>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</si>
  <si>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</si>
  <si>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</si>
  <si>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</si>
  <si>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</si>
  <si>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</si>
  <si>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</si>
  <si>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</si>
  <si>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</si>
  <si>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 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</si>
  <si>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</si>
  <si>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</si>
  <si>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</si>
  <si>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</si>
  <si>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</si>
  <si>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</si>
  <si>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</si>
  <si>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</si>
  <si>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</si>
  <si>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</si>
  <si>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</si>
  <si>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</si>
  <si>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</si>
  <si>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</si>
  <si>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</si>
  <si>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</si>
  <si>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</si>
  <si>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</si>
  <si>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</si>
  <si>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</si>
  <si>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</si>
  <si>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</si>
  <si>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</si>
  <si>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</si>
  <si>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</si>
  <si>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</si>
  <si>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백남준아트센터로비인테리어공사</t>
  </si>
  <si>
    <t/>
  </si>
  <si>
    <t>01</t>
  </si>
  <si>
    <t>0101  가  설  공  사</t>
  </si>
  <si>
    <t>0101</t>
  </si>
  <si>
    <t>강관 조립말비계(이동식)</t>
  </si>
  <si>
    <t>높이 2m, 3개월</t>
  </si>
  <si>
    <t>대</t>
  </si>
  <si>
    <t>호표 1</t>
  </si>
  <si>
    <t>5905A57EC333A537E46C65AB5E9041</t>
  </si>
  <si>
    <t>T</t>
  </si>
  <si>
    <t>F</t>
  </si>
  <si>
    <t>01015905A57EC333A537E46C65AB5E9041</t>
  </si>
  <si>
    <t>건축물현장정리</t>
  </si>
  <si>
    <t>개수</t>
  </si>
  <si>
    <t>M2</t>
  </si>
  <si>
    <t>호표 2</t>
  </si>
  <si>
    <t>5905A57B0D38E55AED6677535B9950</t>
  </si>
  <si>
    <t>01015905A57B0D38E55AED6677535B9950</t>
  </si>
  <si>
    <t>[ 합           계 ]</t>
  </si>
  <si>
    <t>TOTAL</t>
  </si>
  <si>
    <t>0102  철거 및 개수공사</t>
  </si>
  <si>
    <t>0102</t>
  </si>
  <si>
    <t>석고판 나사 고정(바탕용) 설치비</t>
  </si>
  <si>
    <t>벽, 9.5T*1겹 붙임</t>
  </si>
  <si>
    <t>호표 3</t>
  </si>
  <si>
    <t>590545952E32F59D646646CE5258A0</t>
  </si>
  <si>
    <t>0102590545952E32F59D646646CE5258A0</t>
  </si>
  <si>
    <t>바탕만들기+유성페인트(롤러칠)</t>
  </si>
  <si>
    <t>기존석고보드면 재도장, 2회. 1급</t>
  </si>
  <si>
    <t>호표 4</t>
  </si>
  <si>
    <t>590555FF5B30850E3262D86F50B70A</t>
  </si>
  <si>
    <t>0102590555FF5B30850E3262D86F50B70A</t>
  </si>
  <si>
    <t>바탕만들기+에나멜페인트</t>
  </si>
  <si>
    <t>철재면 2회 기존도장면</t>
  </si>
  <si>
    <t>호표 5</t>
  </si>
  <si>
    <t>590555FADA3D555C63670061516170</t>
  </si>
  <si>
    <t>0102590555FADA3D555C63670061516170</t>
  </si>
  <si>
    <t>바탕만들기+에폭시 코팅</t>
  </si>
  <si>
    <t>바닥, 롤러칠</t>
  </si>
  <si>
    <t>호표 6</t>
  </si>
  <si>
    <t>590555F70438C5CA166D2D4B50536F</t>
  </si>
  <si>
    <t>0102590555F70438C5CA166D2D4B50536F</t>
  </si>
  <si>
    <t>화단 흙 채우기</t>
  </si>
  <si>
    <t>시공비</t>
  </si>
  <si>
    <t>M3</t>
  </si>
  <si>
    <t>호표 7</t>
  </si>
  <si>
    <t>5905951CE83DB5E9D16F1EC75B9478</t>
  </si>
  <si>
    <t>01025905951CE83DB5E9D16F1EC75B9478</t>
  </si>
  <si>
    <t>화단 흙 반출</t>
  </si>
  <si>
    <t>호표 8</t>
  </si>
  <si>
    <t>5905951CE83DB5E9D16F1EC75B947B</t>
  </si>
  <si>
    <t>01025905951CE83DB5E9D16F1EC75B947B</t>
  </si>
  <si>
    <t>투수시트깔기</t>
  </si>
  <si>
    <t>조경용부직포</t>
  </si>
  <si>
    <t>호표 9</t>
  </si>
  <si>
    <t>590545925B3575EF226FA177592FAC</t>
  </si>
  <si>
    <t>0102590545925B3575EF226FA177592FAC</t>
  </si>
  <si>
    <t>목조, 칸막이벽 철거</t>
  </si>
  <si>
    <t>해체재 재사용 안 함</t>
  </si>
  <si>
    <t>호표 10</t>
  </si>
  <si>
    <t>5904A592FE3155B65E6ABA02503D58</t>
  </si>
  <si>
    <t>01025904A592FE3155B65E6ABA02503D58</t>
  </si>
  <si>
    <t>기존합판벽 철거</t>
  </si>
  <si>
    <t>호표 11</t>
  </si>
  <si>
    <t>5904A592FE3155B49061F65F5E8729</t>
  </si>
  <si>
    <t>01025904A592FE3155B49061F65F5E8729</t>
  </si>
  <si>
    <t>콘크리트 구조물 철거(소형장비 사용)</t>
  </si>
  <si>
    <t>전기식, 무근</t>
  </si>
  <si>
    <t>호표 12</t>
  </si>
  <si>
    <t>5904A592FC36E5081E699BED55AE3C</t>
  </si>
  <si>
    <t>01025904A592FC36E5081E699BED55AE3C</t>
  </si>
  <si>
    <t>금속메쉬벽철거</t>
  </si>
  <si>
    <t>호표 13</t>
  </si>
  <si>
    <t>5904A592F73E85547D605215585AFE</t>
  </si>
  <si>
    <t>01025904A592F73E85547D605215585AFE</t>
  </si>
  <si>
    <t>금속기둥철거</t>
  </si>
  <si>
    <t>D400 H:2450</t>
  </si>
  <si>
    <t>EA</t>
  </si>
  <si>
    <t>호표 14</t>
  </si>
  <si>
    <t>5904A592F73E85547D605215585AFD</t>
  </si>
  <si>
    <t>01025904A592F73E85547D605215585AFD</t>
  </si>
  <si>
    <t>핸드레일철거</t>
  </si>
  <si>
    <t>철재 등</t>
  </si>
  <si>
    <t>m</t>
  </si>
  <si>
    <t>호표 15</t>
  </si>
  <si>
    <t>5904A592FD3725A7BF65A8355E0D06</t>
  </si>
  <si>
    <t>01025904A592FD3725A7BF65A8355E0D06</t>
  </si>
  <si>
    <t>집기 및 바닥레일철거</t>
  </si>
  <si>
    <t>개소</t>
  </si>
  <si>
    <t>호표 16</t>
  </si>
  <si>
    <t>5904A592F73E85547D605215585AFB</t>
  </si>
  <si>
    <t>01025904A592F73E85547D605215585AFB</t>
  </si>
  <si>
    <t>조명철거</t>
  </si>
  <si>
    <t>호표 17</t>
  </si>
  <si>
    <t>5904A592F73E85547D605215585AFA</t>
  </si>
  <si>
    <t>01025904A592F73E85547D605215585AFA</t>
  </si>
  <si>
    <t>에어컨철거</t>
  </si>
  <si>
    <t>배관포함</t>
  </si>
  <si>
    <t>호표 18</t>
  </si>
  <si>
    <t>5904A592F73E85547D605215585AF9</t>
  </si>
  <si>
    <t>01025904A592F73E85547D605215585AF9</t>
  </si>
  <si>
    <t>안내데스크철거</t>
  </si>
  <si>
    <t>호표 19</t>
  </si>
  <si>
    <t>5904A592F73E85547D605215585AF8</t>
  </si>
  <si>
    <t>01025904A592F73E85547D605215585AF8</t>
  </si>
  <si>
    <t>홍보판철거</t>
  </si>
  <si>
    <t>호표 20</t>
  </si>
  <si>
    <t>5904A592F73E85547D605215585AF7</t>
  </si>
  <si>
    <t>01025904A592F73E85547D605215585AF7</t>
  </si>
  <si>
    <t>선팅지철거</t>
  </si>
  <si>
    <t>호표 21</t>
  </si>
  <si>
    <t>5904A592F73E85547D6052155B1055</t>
  </si>
  <si>
    <t>01025904A592F73E85547D6052155B1055</t>
  </si>
  <si>
    <t>마루틀 및 마루널 철거</t>
  </si>
  <si>
    <t>호표 22</t>
  </si>
  <si>
    <t>5904A592F73E85547D60527E5375EB</t>
  </si>
  <si>
    <t>01025904A592F73E85547D60527E5375EB</t>
  </si>
  <si>
    <t>카페트 철거</t>
  </si>
  <si>
    <t>바닥 및 수장 부분</t>
  </si>
  <si>
    <t>호표 23</t>
  </si>
  <si>
    <t>5904A592F73E85547D60524152ACA7</t>
  </si>
  <si>
    <t>01025904A592F73E85547D60524152ACA7</t>
  </si>
  <si>
    <t>폐기물소운반</t>
  </si>
  <si>
    <t>인력</t>
  </si>
  <si>
    <t>호표 24</t>
  </si>
  <si>
    <t>5904A592FE3155B65E6AC45F5D1037</t>
  </si>
  <si>
    <t>01025904A592FE3155B65E6AC45F5D1037</t>
  </si>
  <si>
    <t>0103  INFO BAR</t>
  </si>
  <si>
    <t>0103</t>
  </si>
  <si>
    <t>010301  구  조  공  사</t>
  </si>
  <si>
    <t>010301</t>
  </si>
  <si>
    <t>INFO BAR</t>
  </si>
  <si>
    <t>일반구조용각형강관</t>
  </si>
  <si>
    <t>일반구조용각형강관, 각형강관, 150*150*9.0mm</t>
  </si>
  <si>
    <t>M</t>
  </si>
  <si>
    <t>5E58857BAC3075D5E06FD96D575E7AC815AED7</t>
  </si>
  <si>
    <t>0103015E58857BAC3075D5E06FD96D575E7AC815AED7</t>
  </si>
  <si>
    <t>일반구조용각형강관, 각형강관, 200*200*6.0mm</t>
  </si>
  <si>
    <t>5E58857BAC3075D5E06FD96D575E7AC815AD30</t>
  </si>
  <si>
    <t>0103015E58857BAC3075D5E06FD96D575E7AC815AD30</t>
  </si>
  <si>
    <t>일반구조용각형강관, 각형강관, 200*100*9.0mm</t>
  </si>
  <si>
    <t>5E58857BAC3075D5E06FD96D575E7AC81481AD</t>
  </si>
  <si>
    <t>0103015E58857BAC3075D5E06FD96D575E7AC81481AD</t>
  </si>
  <si>
    <t>일반구조용각형강관, 각형강관, 30*30*2.3mm</t>
  </si>
  <si>
    <t>5E58857BAC3075D5E06FD96D5757CD45CA048D</t>
  </si>
  <si>
    <t>0103015E58857BAC3075D5E06FD96D5757CD45CA048D</t>
  </si>
  <si>
    <t>철강채널</t>
  </si>
  <si>
    <t>철강채널, 75*40*5.0mm, 소형</t>
  </si>
  <si>
    <t>TON</t>
  </si>
  <si>
    <t>5E23457DB633B522BE6B77785C689C99AD2D96</t>
  </si>
  <si>
    <t>0103015E23457DB633B522BE6B77785C689C99AD2D96</t>
  </si>
  <si>
    <t>일반구조용압연강판</t>
  </si>
  <si>
    <t>일반구조용압연강판, 4.5mm</t>
  </si>
  <si>
    <t>5E23457DB63385546763D88F5057C5BBAEFC8B</t>
  </si>
  <si>
    <t>0103015E23457DB63385546763D88F5057C5BBAEFC8B</t>
  </si>
  <si>
    <t>일반구조용압연강판, 2.0mm</t>
  </si>
  <si>
    <t>5E23457DB63385546763D88F5057C5BBAEF3A9</t>
  </si>
  <si>
    <t>0103015E23457DB63385546763D88F5057C5BBAEF3A9</t>
  </si>
  <si>
    <t>일반구조용압연강판, 6.0mm</t>
  </si>
  <si>
    <t>5E23457DB63385546763D88F516455425CCBB9</t>
  </si>
  <si>
    <t>0103015E23457DB63385546763D88F516455425CCBB9</t>
  </si>
  <si>
    <t>일반구조용압연강판, 12mm</t>
  </si>
  <si>
    <t>5E23457DB63385546763D88F516455425CCBBB</t>
  </si>
  <si>
    <t>0103015E23457DB63385546763D88F516455425CCBBB</t>
  </si>
  <si>
    <t>일반구조용압연강판, 16mm</t>
  </si>
  <si>
    <t>5E23457DB63385546763D88F516455425CCBB5</t>
  </si>
  <si>
    <t>0103015E23457DB63385546763D88F516455425CCBB5</t>
  </si>
  <si>
    <t>일반구조용압연강판, 9.0mm</t>
  </si>
  <si>
    <t>5E23457DB63385546763D88F5057C5BBAEFDAE</t>
  </si>
  <si>
    <t>0103015E23457DB63385546763D88F5057C5BBAEFDAE</t>
  </si>
  <si>
    <t>일반구조용압연강판, 19mm</t>
  </si>
  <si>
    <t>5E23457DB63385546763D88F5057C5BBAEFDA8</t>
  </si>
  <si>
    <t>0103015E23457DB63385546763D88F5057C5BBAEFDA8</t>
  </si>
  <si>
    <t>일반봉강</t>
  </si>
  <si>
    <t>일반봉강, SS400, Φ30mm</t>
  </si>
  <si>
    <t>kg</t>
  </si>
  <si>
    <t>5E23457DB633B52CA16CC6745AB65C4732980A</t>
  </si>
  <si>
    <t>0103015E23457DB633B52CA16CC6745AB65C4732980A</t>
  </si>
  <si>
    <t>경량형강철골조 조립, 설치</t>
  </si>
  <si>
    <t>내력식</t>
  </si>
  <si>
    <t>호표 25</t>
  </si>
  <si>
    <t>5905E5996230154B0B6D075F5014D4</t>
  </si>
  <si>
    <t>0103015905E5996230154B0B6D075F5014D4</t>
  </si>
  <si>
    <t>철강설</t>
  </si>
  <si>
    <t>철강설, 고철, 작업설부산물</t>
  </si>
  <si>
    <t>수집상차도</t>
  </si>
  <si>
    <t>5E0065617739C53C496D51FB57FD05837EA9E2</t>
  </si>
  <si>
    <t>0103015E0065617739C53C496D51FB57FD05837EA9E2</t>
  </si>
  <si>
    <t>캐미칼앵커</t>
  </si>
  <si>
    <t>캐미칼앵커, M16</t>
  </si>
  <si>
    <t>호표 26</t>
  </si>
  <si>
    <t>5905F5826C38F5453C679D6D552061</t>
  </si>
  <si>
    <t>0103015905F5826C38F5453C679D6D552061</t>
  </si>
  <si>
    <t>녹막이페인트(붓칠)</t>
  </si>
  <si>
    <t>철재면, 1회, 1종</t>
  </si>
  <si>
    <t>호표 27</t>
  </si>
  <si>
    <t>590555FC8638655D686660565A69CF</t>
  </si>
  <si>
    <t>010301590555FC8638655D686660565A69CF</t>
  </si>
  <si>
    <t>에나멜페인트</t>
  </si>
  <si>
    <t>철재면 2회</t>
  </si>
  <si>
    <t>호표 28</t>
  </si>
  <si>
    <t>590555FADA3D555C63670061516172</t>
  </si>
  <si>
    <t>010301590555FADA3D555C63670061516172</t>
  </si>
  <si>
    <t>우레탄페인트</t>
  </si>
  <si>
    <t>철재면, 2회</t>
  </si>
  <si>
    <t>호표 29</t>
  </si>
  <si>
    <t>590555FF5B30A538536FAFF0538BAA</t>
  </si>
  <si>
    <t>010301590555FF5B30A538536FAFF0538BAA</t>
  </si>
  <si>
    <t>콘크리트 보수, 보강</t>
  </si>
  <si>
    <t>신, 구콘크리트 접착제 도포, 라파본드/PB 1회</t>
  </si>
  <si>
    <t>호표 30</t>
  </si>
  <si>
    <t>590555FC86387563B465802F53108C</t>
  </si>
  <si>
    <t>010301590555FC86387563B465802F53108C</t>
  </si>
  <si>
    <t>기둥밑무수축고름모르타르</t>
  </si>
  <si>
    <t>무수축그라우트</t>
  </si>
  <si>
    <t>호표 31</t>
  </si>
  <si>
    <t>5905E59F803FA5FFF5621BF653AEEC</t>
  </si>
  <si>
    <t>0103015905E59F803FA5FFF5621BF653AEEC</t>
  </si>
  <si>
    <t>모르타르 바름</t>
  </si>
  <si>
    <t>바닥, 100mm</t>
  </si>
  <si>
    <t>호표 32</t>
  </si>
  <si>
    <t>5905C54D7A33F5FF8E614CCB5FBC76</t>
  </si>
  <si>
    <t>0103015905C54D7A33F5FF8E614CCB5FBC76</t>
  </si>
  <si>
    <t>010302  마  감  공  사</t>
  </si>
  <si>
    <t>010302</t>
  </si>
  <si>
    <t>45*350 구조목</t>
  </si>
  <si>
    <t>호표 33</t>
  </si>
  <si>
    <t>590545952838458BA66DF02F51EDEB</t>
  </si>
  <si>
    <t>010302590545952838458BA66DF02F51EDEB</t>
  </si>
  <si>
    <t>45*150 구조목</t>
  </si>
  <si>
    <t>호표 34</t>
  </si>
  <si>
    <t>590545952838458BA66DF02F51EDEA</t>
  </si>
  <si>
    <t>010302590545952838458BA66DF02F51EDEA</t>
  </si>
  <si>
    <t>45*120 구조목</t>
  </si>
  <si>
    <t>호표 35</t>
  </si>
  <si>
    <t>590545952838458BA66DF02F51EDED</t>
  </si>
  <si>
    <t>010302590545952838458BA66DF02F51EDED</t>
  </si>
  <si>
    <t>30*110 구조목</t>
  </si>
  <si>
    <t>호표 36</t>
  </si>
  <si>
    <t>590545952838458BA66DF02F51EDEF</t>
  </si>
  <si>
    <t>010302590545952838458BA66DF02F51EDEF</t>
  </si>
  <si>
    <t>010302590545952E32F59D646646CE5258A0</t>
  </si>
  <si>
    <t>석고판 나사 고정(바탕용) 설치</t>
  </si>
  <si>
    <t>천장, 9.5t*2겹 붙임</t>
  </si>
  <si>
    <t>호표 37</t>
  </si>
  <si>
    <t>590545952E32F59E0B6EE15B5C8CEF</t>
  </si>
  <si>
    <t>010302590545952E32F59E0B6EE15B5C8CEF</t>
  </si>
  <si>
    <t>DRY WALL(C-STUD)</t>
  </si>
  <si>
    <t>GB 9.5T+합판9T+C-STUD</t>
  </si>
  <si>
    <t>호표 38</t>
  </si>
  <si>
    <t>590545952E32F59D646646CE525949</t>
  </si>
  <si>
    <t>010302590545952E32F59D646646CE525949</t>
  </si>
  <si>
    <t>행거볼트 설치</t>
  </si>
  <si>
    <t>D9</t>
  </si>
  <si>
    <t>개</t>
  </si>
  <si>
    <t>호표 39</t>
  </si>
  <si>
    <t>5905156BC93EE5A7206C50C35ABE90</t>
  </si>
  <si>
    <t>0103025905156BC93EE5A7206C50C35ABE90</t>
  </si>
  <si>
    <t>벽합판붙임</t>
  </si>
  <si>
    <t>9T*1겹</t>
  </si>
  <si>
    <t>호표 40</t>
  </si>
  <si>
    <t>590545952838458BA66DF02F51EDEE</t>
  </si>
  <si>
    <t>010302590545952838458BA66DF02F51EDEE</t>
  </si>
  <si>
    <t>바닥합판붙임</t>
  </si>
  <si>
    <t>12T*2겹</t>
  </si>
  <si>
    <t>호표 41</t>
  </si>
  <si>
    <t>590545952838458BA66DF02F51EDE8</t>
  </si>
  <si>
    <t>010302590545952838458BA66DF02F51EDE8</t>
  </si>
  <si>
    <t>익스펜디드메탈 난간</t>
  </si>
  <si>
    <t>H=900</t>
  </si>
  <si>
    <t>호표 42</t>
  </si>
  <si>
    <t>59051561C43F250AE061343155A8CE</t>
  </si>
  <si>
    <t>01030259051561C43F250AE061343155A8CE</t>
  </si>
  <si>
    <t>010302590555FC8638655D686660565A69CF</t>
  </si>
  <si>
    <t>석고보드면(올퍼티), 2회. 1급</t>
  </si>
  <si>
    <t>호표 43</t>
  </si>
  <si>
    <t>590555FF5B30850E3262D86F50B70B</t>
  </si>
  <si>
    <t>010302590555FF5B30850E3262D86F50B70B</t>
  </si>
  <si>
    <t>석고보드면(올퍼티), 천장, 2회, 1급</t>
  </si>
  <si>
    <t>호표 44</t>
  </si>
  <si>
    <t>590555FF5B30850FDB6041F6550C7A</t>
  </si>
  <si>
    <t>010302590555FF5B30850FDB6041F6550C7A</t>
  </si>
  <si>
    <t>목재면</t>
  </si>
  <si>
    <t>호표 45</t>
  </si>
  <si>
    <t>590555F0D53FF561C7607721504241</t>
  </si>
  <si>
    <t>010302590555F0D53FF561C7607721504241</t>
  </si>
  <si>
    <t>0104  TV GARDEN</t>
  </si>
  <si>
    <t>0104</t>
  </si>
  <si>
    <t>010401  구  조  공  사</t>
  </si>
  <si>
    <t>010401</t>
  </si>
  <si>
    <t>TV GARDEN</t>
  </si>
  <si>
    <t>일반구조용각형강관, 각형강관, 150*150*6.0mm</t>
  </si>
  <si>
    <t>5E58857BAC3075D5E06FD96D575E7AC815AFF7</t>
  </si>
  <si>
    <t>0104015E58857BAC3075D5E06FD96D575E7AC815AFF7</t>
  </si>
  <si>
    <t>일반구조용각형강관, 각형강관, 150*100*6.0mm</t>
  </si>
  <si>
    <t>5E58857BAC3075D5E06FD96D575E7AC81481A1</t>
  </si>
  <si>
    <t>0104015E58857BAC3075D5E06FD96D575E7AC81481A1</t>
  </si>
  <si>
    <t>일반구조용각형강관, 각형강관, 100*100*3.2mm</t>
  </si>
  <si>
    <t>5E58857BAC3075D5E06FD96D575E7AC815A84B</t>
  </si>
  <si>
    <t>0104015E58857BAC3075D5E06FD96D575E7AC815A84B</t>
  </si>
  <si>
    <t>일반구조용각형강관, 각형강관, 75*45*3.2mm</t>
  </si>
  <si>
    <t>5E58857BAC3075D5E06FD96D575E7AC814847E</t>
  </si>
  <si>
    <t>0104015E58857BAC3075D5E06FD96D575E7AC814847E</t>
  </si>
  <si>
    <t>일반구조용압연강판, 3.0mm</t>
  </si>
  <si>
    <t>5E23457DB63385546763D88F5057C5BBAEF3A3</t>
  </si>
  <si>
    <t>0104015E23457DB63385546763D88F5057C5BBAEF3A3</t>
  </si>
  <si>
    <t>0104015E23457DB63385546763D88F516455425CCBB9</t>
  </si>
  <si>
    <t>일반구조용압연강판, 20mm</t>
  </si>
  <si>
    <t>5E23457DB63385546763D88F516455425CCA94</t>
  </si>
  <si>
    <t>0104015E23457DB63385546763D88F516455425CCA94</t>
  </si>
  <si>
    <t>0104015905E5996230154B0B6D075F5014D4</t>
  </si>
  <si>
    <t>0104015E0065617739C53C496D51FB57FD05837EA9E2</t>
  </si>
  <si>
    <t>캐미칼앵커, M20</t>
  </si>
  <si>
    <t>호표 46</t>
  </si>
  <si>
    <t>5905F5826C38F5453C679D6D552062</t>
  </si>
  <si>
    <t>0104015905F5826C38F5453C679D6D552062</t>
  </si>
  <si>
    <t>0104015905E59F803FA5FFF5621BF653AEEC</t>
  </si>
  <si>
    <t>010401590555FC8638655D686660565A69CF</t>
  </si>
  <si>
    <t>010401590555FADA3D555C63670061516172</t>
  </si>
  <si>
    <t>010401590555FC86387563B465802F53108C</t>
  </si>
  <si>
    <t>010402  마  감  공  사</t>
  </si>
  <si>
    <t>010402</t>
  </si>
  <si>
    <t>각파이프바닥틀설치</t>
  </si>
  <si>
    <t>ㅁ-50*50*2.3T 녹막이페인트</t>
  </si>
  <si>
    <t>호표 47</t>
  </si>
  <si>
    <t>59051565A2316518FD6AF1EA518B5B</t>
  </si>
  <si>
    <t>01040259051565A2316518FD6AF1EA518B5B</t>
  </si>
  <si>
    <t>각파이프램프틀설치</t>
  </si>
  <si>
    <t>호표 48</t>
  </si>
  <si>
    <t>59051565A2316518FD6AF1EA518B58</t>
  </si>
  <si>
    <t>01040259051565A2316518FD6AF1EA518B58</t>
  </si>
  <si>
    <t>각파이프계단틀설치</t>
  </si>
  <si>
    <t>호표 49</t>
  </si>
  <si>
    <t>59051565A2316518FD6AF1EA518B59</t>
  </si>
  <si>
    <t>01040259051565A2316518FD6AF1EA518B59</t>
  </si>
  <si>
    <t>010402590545952838458BA66DF02F51EDE8</t>
  </si>
  <si>
    <t>탈부착난간</t>
  </si>
  <si>
    <t>D32 H=850</t>
  </si>
  <si>
    <t>호표 50</t>
  </si>
  <si>
    <t>59051561C43F250AE061343155A8CD</t>
  </si>
  <si>
    <t>01040259051561C43F250AE061343155A8CD</t>
  </si>
  <si>
    <t>방염우레탄페인트</t>
  </si>
  <si>
    <t>호표 51</t>
  </si>
  <si>
    <t>590555F0D53FF561C7607721504242</t>
  </si>
  <si>
    <t>010402590555F0D53FF561C7607721504242</t>
  </si>
  <si>
    <t>0105  WORK SHOP</t>
  </si>
  <si>
    <t>0105</t>
  </si>
  <si>
    <t>010501  행 잉 거 울</t>
  </si>
  <si>
    <t>010501</t>
  </si>
  <si>
    <t>WORK SHOP</t>
  </si>
  <si>
    <t>경량 천장 철골틀</t>
  </si>
  <si>
    <t>M-BAR, 1M이상</t>
  </si>
  <si>
    <t>호표 52</t>
  </si>
  <si>
    <t>5905156BC83C759D5865A77C5E2ED1</t>
  </si>
  <si>
    <t>0105015905156BC83C759D5865A77C5E2ED1</t>
  </si>
  <si>
    <t>벽, MDF붙임</t>
  </si>
  <si>
    <t>30T</t>
  </si>
  <si>
    <t>호표 53</t>
  </si>
  <si>
    <t>590545952D3065C1AC6115A75020DE</t>
  </si>
  <si>
    <t>010501590545952D3065C1AC6115A75020DE</t>
  </si>
  <si>
    <t>010501590555FF5B30850E3262D86F50B70B</t>
  </si>
  <si>
    <t>행잉거울</t>
  </si>
  <si>
    <t>58BD8534D334C58C53655B8A5B1A579955B3D6</t>
  </si>
  <si>
    <t>01050158BD8534D334C58C53655B8A5B1A579955B3D6</t>
  </si>
  <si>
    <t>0106  가  구  공  사</t>
  </si>
  <si>
    <t>0106</t>
  </si>
  <si>
    <t>010601  WORK SHOP</t>
  </si>
  <si>
    <t>010601</t>
  </si>
  <si>
    <t>가  구  공  사</t>
  </si>
  <si>
    <t>바닥판</t>
  </si>
  <si>
    <t>SET</t>
  </si>
  <si>
    <t>58BD8534D334C58C53655B8A5B1A579955B12B</t>
  </si>
  <si>
    <t>01060158BD8534D334C58C53655B8A5B1A579955B12B</t>
  </si>
  <si>
    <t>테이블1</t>
  </si>
  <si>
    <t>58BD8534D334C58C53655B8A5B1A579955B128</t>
  </si>
  <si>
    <t>01060158BD8534D334C58C53655B8A5B1A579955B128</t>
  </si>
  <si>
    <t>테이블2</t>
  </si>
  <si>
    <t>58BD8534D334C58C53655B8A5B1A579955B129</t>
  </si>
  <si>
    <t>01060158BD8534D334C58C53655B8A5B1A579955B129</t>
  </si>
  <si>
    <t>테이블3</t>
  </si>
  <si>
    <t>58BD8534D334C58C53655B8A5B1A579955B12E</t>
  </si>
  <si>
    <t>01060158BD8534D334C58C53655B8A5B1A579955B12E</t>
  </si>
  <si>
    <t>테이블4</t>
  </si>
  <si>
    <t>58BD8534D334C58C53655B8A5B1A579955B12F</t>
  </si>
  <si>
    <t>01060158BD8534D334C58C53655B8A5B1A579955B12F</t>
  </si>
  <si>
    <t>테이블5</t>
  </si>
  <si>
    <t>58BD8534D334C58C53655B8A5B1A579955B12C</t>
  </si>
  <si>
    <t>01060158BD8534D334C58C53655B8A5B1A579955B12C</t>
  </si>
  <si>
    <t>벤치1</t>
  </si>
  <si>
    <t>58BD8534D334C58C53655B8A5B1A579955B12D</t>
  </si>
  <si>
    <t>01060158BD8534D334C58C53655B8A5B1A579955B12D</t>
  </si>
  <si>
    <t>벤치2</t>
  </si>
  <si>
    <t>58BD8534D334C58C53655B8A5B1A579955B122</t>
  </si>
  <si>
    <t>01060158BD8534D334C58C53655B8A5B1A579955B122</t>
  </si>
  <si>
    <t>벤치3</t>
  </si>
  <si>
    <t>58BD8534D334C58C53655B8A5B1A579955B123</t>
  </si>
  <si>
    <t>01060158BD8534D334C58C53655B8A5B1A579955B123</t>
  </si>
  <si>
    <t>마운드</t>
  </si>
  <si>
    <t>58BD8534D334C58C53655B8A5B1A579955B003</t>
  </si>
  <si>
    <t>01060158BD8534D334C58C53655B8A5B1A579955B003</t>
  </si>
  <si>
    <t>스툴</t>
  </si>
  <si>
    <t>58BD8534D334C58C53655B8A5B1A579955B002</t>
  </si>
  <si>
    <t>01060158BD8534D334C58C53655B8A5B1A579955B002</t>
  </si>
  <si>
    <t>010602  SEATING BAR / SHOP BAR</t>
  </si>
  <si>
    <t>010602</t>
  </si>
  <si>
    <t>SEATING BAR A</t>
  </si>
  <si>
    <t>58BD8534D334C58C53655B8A5B1A579955B001</t>
  </si>
  <si>
    <t>01060258BD8534D334C58C53655B8A5B1A579955B001</t>
  </si>
  <si>
    <t>SEATING BAR B</t>
  </si>
  <si>
    <t>58BD8534D334C58C53655B8A5B1A579955B000</t>
  </si>
  <si>
    <t>01060258BD8534D334C58C53655B8A5B1A579955B000</t>
  </si>
  <si>
    <t>SHOP BAR A</t>
  </si>
  <si>
    <t>58BD8534D334C58C53655B8A5B1A579955B007</t>
  </si>
  <si>
    <t>01060258BD8534D334C58C53655B8A5B1A579955B007</t>
  </si>
  <si>
    <t>SHOP BAR B</t>
  </si>
  <si>
    <t>58BD8534D334C58C53655B8A5B1A579955B006</t>
  </si>
  <si>
    <t>01060258BD8534D334C58C53655B8A5B1A579955B006</t>
  </si>
  <si>
    <t>010603  INFO BAR</t>
  </si>
  <si>
    <t>010603</t>
  </si>
  <si>
    <t>TICKETING BAR</t>
  </si>
  <si>
    <t>58BD8534D334C58C53655B8A5B1A579955B005</t>
  </si>
  <si>
    <t>01060358BD8534D334C58C53655B8A5B1A579955B005</t>
  </si>
  <si>
    <t>LOCKER TYPE A</t>
  </si>
  <si>
    <t>58BD8534D334C58C53655B8A5B1A579955B004</t>
  </si>
  <si>
    <t>01060358BD8534D334C58C53655B8A5B1A579955B004</t>
  </si>
  <si>
    <t>LOCKER TYPE B</t>
  </si>
  <si>
    <t>58BD8534D334C58C53655B8A5B1A579955B00B</t>
  </si>
  <si>
    <t>01060358BD8534D334C58C53655B8A5B1A579955B00B</t>
  </si>
  <si>
    <t>LOCKER TYPE C</t>
  </si>
  <si>
    <t>58BD8534D334C58C53655B8A5B1A579955B00A</t>
  </si>
  <si>
    <t>01060358BD8534D334C58C53655B8A5B1A579955B00A</t>
  </si>
  <si>
    <t>TICKETING BAR 가림막</t>
  </si>
  <si>
    <t>58BD8534D334C58C53655B8A5B1A579955B3D7</t>
  </si>
  <si>
    <t>01060358BD8534D334C58C53655B8A5B1A579955B3D7</t>
  </si>
  <si>
    <t>0107  폐기물 처리비</t>
  </si>
  <si>
    <t>0107</t>
  </si>
  <si>
    <t>6</t>
  </si>
  <si>
    <t>010701  폐기물 처리비</t>
  </si>
  <si>
    <t>010701</t>
  </si>
  <si>
    <t>폐기물 처리비</t>
  </si>
  <si>
    <t>폐콘크리트</t>
  </si>
  <si>
    <t>이물질이 없는 순수한 폐콘크리트</t>
  </si>
  <si>
    <t>5905A57B0D38D5B3616F1CD45FBF14</t>
  </si>
  <si>
    <t>0107015905A57B0D38D5B3616F1CD45FBF14</t>
  </si>
  <si>
    <t>혼합건설폐기물</t>
  </si>
  <si>
    <t>그 밖의 건설폐기물에 가연성 5% 이하 혼합</t>
  </si>
  <si>
    <t>5905A57B0D38D5B3616F1CB85003D2</t>
  </si>
  <si>
    <t>0107015905A57B0D38D5B3616F1CB85003D2</t>
  </si>
  <si>
    <t>건설폐기물 상차 및 운반비 - 중량 기준</t>
  </si>
  <si>
    <t>중간처리 대상, 15ton 덤프트럭, 30km</t>
  </si>
  <si>
    <t>5905A57B0D38D5B25B6A6E455001CD</t>
  </si>
  <si>
    <t>0107015905A57B0D38D5B25B6A6E455001CD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</si>
  <si>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</si>
  <si>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</si>
  <si>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</si>
  <si>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</si>
  <si>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</si>
  <si>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</si>
  <si>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</si>
  <si>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</si>
  <si>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</si>
  <si>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</si>
  <si>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</si>
  <si>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</si>
  <si>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</si>
  <si>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자재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</si>
  <si>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</si>
  <si>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</si>
  <si>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</si>
  <si>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</si>
  <si>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</si>
  <si>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</si>
  <si>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</si>
  <si>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강관 조립말비계(이동식)  높이 2m, 3개월  대  토목 2-6-4, 6   ( 호표 1 )</t>
  </si>
  <si>
    <t>토목 2-6-4, 6</t>
  </si>
  <si>
    <t>비계안정장치</t>
  </si>
  <si>
    <t>비계안정장치, 비계기본틀, 기둥, 1.2*1.7m</t>
  </si>
  <si>
    <t>5E23457DBF317548AA69DB345D7328799C7D50</t>
  </si>
  <si>
    <t>5905A57EC333A537E46C65AB5E90415E23457DBF317548AA69DB345D7328799C7D50</t>
  </si>
  <si>
    <t>비계안정장치, 가새, 1.2*1.9m</t>
  </si>
  <si>
    <t>5E23457DBF317548AA69DB345D7328799C7D5E</t>
  </si>
  <si>
    <t>5905A57EC333A537E46C65AB5E90415E23457DBF317548AA69DB345D7328799C7D5E</t>
  </si>
  <si>
    <t>비계안정장치, 수평띠장, 1829mm</t>
  </si>
  <si>
    <t>5E23457DBF317548AA69DB345D7328799C724E</t>
  </si>
  <si>
    <t>5905A57EC333A537E46C65AB5E90415E23457DBF317548AA69DB345D7328799C724E</t>
  </si>
  <si>
    <t>비계안정장치, 손잡이기둥</t>
  </si>
  <si>
    <t>5E23457DBF317548AA69DB345D7328799C7249</t>
  </si>
  <si>
    <t>5905A57EC333A537E46C65AB5E90415E23457DBF317548AA69DB345D7328799C7249</t>
  </si>
  <si>
    <t>비계안정장치, 손잡이, 1229mm</t>
  </si>
  <si>
    <t>5E23457DBF317548AA69DB345D7328799C724F</t>
  </si>
  <si>
    <t>5905A57EC333A537E46C65AB5E90415E23457DBF317548AA69DB345D7328799C724F</t>
  </si>
  <si>
    <t>비계안정장치, 손잡이, 1829mm</t>
  </si>
  <si>
    <t>5E23457DBF317548AA69DB345D7328799C7248</t>
  </si>
  <si>
    <t>5905A57EC333A537E46C65AB5E90415E23457DBF317548AA69DB345D7328799C7248</t>
  </si>
  <si>
    <t>비계안정장치, 바퀴</t>
  </si>
  <si>
    <t>5E23457DBF317548AA69DB345D7328799C724A</t>
  </si>
  <si>
    <t>5905A57EC333A537E46C65AB5E90415E23457DBF317548AA69DB345D7328799C724A</t>
  </si>
  <si>
    <t>비계안정장치, 쟈키</t>
  </si>
  <si>
    <t>5E23457DBF317548AA69DB345D7328799C724B</t>
  </si>
  <si>
    <t>5905A57EC333A537E46C65AB5E90415E23457DBF317548AA69DB345D7328799C724B</t>
  </si>
  <si>
    <t>판재</t>
  </si>
  <si>
    <t>판재, 외송, 일반</t>
  </si>
  <si>
    <t>5E23457DB633957B7168742C510BCFAD43C0FB</t>
  </si>
  <si>
    <t>5905A57EC333A537E46C65AB5E90415E23457DB633957B7168742C510BCFAD43C0FB</t>
  </si>
  <si>
    <t>강관 조립말비계(이동식) - 노무비</t>
  </si>
  <si>
    <t>높이 2m, 설치, 해체비</t>
  </si>
  <si>
    <t>호표 54</t>
  </si>
  <si>
    <t>5905A57EC333A537E46C65B4556220</t>
  </si>
  <si>
    <t>5905A57EC333A537E46C65AB5E90415905A57EC333A537E46C65B4556220</t>
  </si>
  <si>
    <t xml:space="preserve"> [ 합          계 ]</t>
  </si>
  <si>
    <t>건축물현장정리  개수  M2     ( 호표 2 )</t>
  </si>
  <si>
    <t>보통인부</t>
  </si>
  <si>
    <t>일반공사 직종</t>
  </si>
  <si>
    <t>인</t>
  </si>
  <si>
    <t>59DE35ABFF3A75B15964C24255A5634869F0F2</t>
  </si>
  <si>
    <t>5905A57B0D38E55AED6677535B995059DE35ABFF3A75B15964C24255A5634869F0F2</t>
  </si>
  <si>
    <t>석고판 나사 고정(바탕용) 설치비  벽, 9.5T*1겹 붙임  M2     ( 호표 3 )</t>
  </si>
  <si>
    <t>석고보드</t>
  </si>
  <si>
    <t>석고보드, 평보드, 9.5*900*2400mm(㎡)</t>
  </si>
  <si>
    <t>5E23457DB039051C9067069A520037D7D5FE04</t>
  </si>
  <si>
    <t>590545952E32F59D646646CE5258A05E23457DB039051C9067069A520037D7D5FE04</t>
  </si>
  <si>
    <t>벽, 1겹 붙임</t>
  </si>
  <si>
    <t>호표 55</t>
  </si>
  <si>
    <t>590545952E32F59D646646CE525B75</t>
  </si>
  <si>
    <t>590545952E32F59D646646CE5258A0590545952E32F59D646646CE525B75</t>
  </si>
  <si>
    <t>바탕만들기+유성페인트(롤러칠)  기존석고보드면 재도장, 2회. 1급  M2     ( 호표 4 )</t>
  </si>
  <si>
    <t>기존 건축물의 바탕만들기(재도장시)</t>
  </si>
  <si>
    <t>페인트면 긁어내기</t>
  </si>
  <si>
    <t>호표 56</t>
  </si>
  <si>
    <t>590555EE263BB537316B85FA55891B</t>
  </si>
  <si>
    <t>590555FF5B30850E3262D86F50B70A590555EE263BB537316B85FA55891B</t>
  </si>
  <si>
    <t>유성페인트(롤러칠) - 재료비</t>
  </si>
  <si>
    <t>콘크리트·모르타르면, 석고보드면, 2회 칠, 1급</t>
  </si>
  <si>
    <t>호표 57</t>
  </si>
  <si>
    <t>590555FF5B30850E3262928C5E54B7</t>
  </si>
  <si>
    <t>590555FF5B30850E3262D86F50B70A590555FF5B30850E3262928C5E54B7</t>
  </si>
  <si>
    <t>유성페인트(롤러칠) - 노무비</t>
  </si>
  <si>
    <t>콘크리트·모르타르면, 석고보드면, 2회 칠</t>
  </si>
  <si>
    <t>호표 58</t>
  </si>
  <si>
    <t>590555FF5B30850E3262928C5CA534</t>
  </si>
  <si>
    <t>590555FF5B30850E3262D86F50B70A590555FF5B30850E3262928C5CA534</t>
  </si>
  <si>
    <t>바탕만들기+에나멜페인트  철재면 2회 기존도장면  M2     ( 호표 5 )</t>
  </si>
  <si>
    <t>철재면, 약품사용</t>
  </si>
  <si>
    <t>호표 59</t>
  </si>
  <si>
    <t>590555EE263BB537316B85915DA423</t>
  </si>
  <si>
    <t>590555FADA3D555C63670061516170590555EE263BB537316B85915DA423</t>
  </si>
  <si>
    <t>590555FADA3D555C63670061516170590555FADA3D555C63670061516172</t>
  </si>
  <si>
    <t>바탕만들기+에폭시 코팅  바닥, 롤러칠  M2  건축 17-6   ( 호표 6 )</t>
  </si>
  <si>
    <t>건축 17-6</t>
  </si>
  <si>
    <t>바탕만들기</t>
  </si>
  <si>
    <t>콘크리트·모르타르면</t>
  </si>
  <si>
    <t>호표 60</t>
  </si>
  <si>
    <t>590555EE263BB537316BA0E258BB45</t>
  </si>
  <si>
    <t>590555F70438C5CA166D2D4B50536F590555EE263BB537316BA0E258BB45</t>
  </si>
  <si>
    <t>에폭시 페인트 - 재료비</t>
  </si>
  <si>
    <t>바닥</t>
  </si>
  <si>
    <t>호표 61</t>
  </si>
  <si>
    <t>590555F70438C5CA1462541B57AB9D</t>
  </si>
  <si>
    <t>590555F70438C5CA166D2D4B50536F590555F70438C5CA1462541B57AB9D</t>
  </si>
  <si>
    <t>에폭시 코팅 - 노무비</t>
  </si>
  <si>
    <t>호표 62</t>
  </si>
  <si>
    <t>590555F70438C5CA166D2D5558E510</t>
  </si>
  <si>
    <t>590555F70438C5CA166D2D4B50536F590555F70438C5CA166D2D5558E510</t>
  </si>
  <si>
    <t>화단 흙 채우기  시공비  M3     ( 호표 7 )</t>
  </si>
  <si>
    <t>5905951CE83DB5E9D16F1EC75B947859DE35ABFF3A75B15964C24255A5634869F0F2</t>
  </si>
  <si>
    <t>화단 흙 반출    M3     ( 호표 8 )</t>
  </si>
  <si>
    <t>토사 운반/단지외 10km</t>
  </si>
  <si>
    <t>보통, 덤프 15톤+백호0.7(고르기 별도)</t>
  </si>
  <si>
    <t>산근 1</t>
  </si>
  <si>
    <t>592AD5D28C3055B0A7602DCF5ABDEE</t>
  </si>
  <si>
    <t>5905951CE83DB5E9D16F1EC75B947B592AD5D28C3055B0A7602DCF5ABDEE</t>
  </si>
  <si>
    <t>투수시트깔기  조경용부직포  M2  건축 11-4-1.3   ( 호표 9 )</t>
  </si>
  <si>
    <t>건축 11-4-1.3</t>
  </si>
  <si>
    <t>투수시트</t>
  </si>
  <si>
    <t>조경용 부직포</t>
  </si>
  <si>
    <t>5E23457DB13B95D03A6CB42E5582E7BA41A3CE</t>
  </si>
  <si>
    <t>590545925B3575EF226FA177592FAC5E23457DB13B95D03A6CB42E5582E7BA41A3CE</t>
  </si>
  <si>
    <t>방습필름 - 노무비</t>
  </si>
  <si>
    <t>호표 65</t>
  </si>
  <si>
    <t>590545925B3575EE1B68820D5588C4</t>
  </si>
  <si>
    <t>590545925B3575EF226FA177592FAC590545925B3575EE1B68820D5588C4</t>
  </si>
  <si>
    <t>목조, 칸막이벽 철거  해체재 재사용 안 함  M2  건축 18-1-1   ( 호표 10 )</t>
  </si>
  <si>
    <t>건축 18-1-1</t>
  </si>
  <si>
    <t>건축목공</t>
  </si>
  <si>
    <t>59DE35ABFF3A75B15964C24255A5634869F2BD</t>
  </si>
  <si>
    <t>5904A592FE3155B65E6ABA02503D5859DE35ABFF3A75B15964C24255A5634869F2BD</t>
  </si>
  <si>
    <t>5904A592FE3155B65E6ABA02503D5859DE35ABFF3A75B15964C24255A5634869F0F2</t>
  </si>
  <si>
    <t>기존합판벽 철거  해체재 재사용 안 함  M2     ( 호표 11 )</t>
  </si>
  <si>
    <t>5904A592FE3155B49061F65F5E872959DE35ABFF3A75B15964C24255A5634869F2BD</t>
  </si>
  <si>
    <t>5904A592FE3155B49061F65F5E872959DE35ABFF3A75B15964C24255A5634869F0F2</t>
  </si>
  <si>
    <t>콘크리트 구조물 철거(소형장비 사용)  전기식, 무근  M3  건축 18-2-1,1   ( 호표 12 )</t>
  </si>
  <si>
    <t>건축 18-2-1,1</t>
  </si>
  <si>
    <t>착암공</t>
  </si>
  <si>
    <t>59DE35ABFF3A75B15964C24255A5634869F192</t>
  </si>
  <si>
    <t>5904A592FC36E5081E699BED55AE3C59DE35ABFF3A75B15964C24255A5634869F192</t>
  </si>
  <si>
    <t>5904A592FC36E5081E699BED55AE3C59DE35ABFF3A75B15964C24255A5634869F0F2</t>
  </si>
  <si>
    <t>소형브레이커(전기식)</t>
  </si>
  <si>
    <t>1.5kw</t>
  </si>
  <si>
    <t>HR</t>
  </si>
  <si>
    <t>호표 66</t>
  </si>
  <si>
    <t>5E12D50AB934E567BA6E85BF5D0A63EC6091373A</t>
  </si>
  <si>
    <t>5904A592FC36E5081E699BED55AE3C5E12D50AB934E567BA6E85BF5D0A63EC6091373A</t>
  </si>
  <si>
    <t>잡재료</t>
  </si>
  <si>
    <t>인력품의 1%</t>
  </si>
  <si>
    <t>식</t>
  </si>
  <si>
    <t>581C6561AB3905876863DFF85375001</t>
  </si>
  <si>
    <t>5904A592FC36E5081E699BED55AE3C581C6561AB3905876863DFF85375001</t>
  </si>
  <si>
    <t>금속메쉬벽철거    M2     ( 호표 13 )</t>
  </si>
  <si>
    <t>용접공</t>
  </si>
  <si>
    <t>59DE35ABFF3A75B15964C24255A5634869F195</t>
  </si>
  <si>
    <t>5904A592F73E85547D605215585AFE59DE35ABFF3A75B15964C24255A5634869F195</t>
  </si>
  <si>
    <t>5904A592F73E85547D605215585AFE59DE35ABFF3A75B15964C24255A5634869F0F2</t>
  </si>
  <si>
    <t>인력품의 5%</t>
  </si>
  <si>
    <t>5904A592F73E85547D605215585AFE581C6561AB3905876863DFF85375001</t>
  </si>
  <si>
    <t>금속기둥철거  D400 H:2450  EA     ( 호표 14 )</t>
  </si>
  <si>
    <t>5904A592F73E85547D605215585AFD59DE35ABFF3A75B15964C24255A5634869F195</t>
  </si>
  <si>
    <t>5904A592F73E85547D605215585AFD59DE35ABFF3A75B15964C24255A5634869F0F2</t>
  </si>
  <si>
    <t>5904A592F73E85547D605215585AFD581C6561AB3905876863DFF85375001</t>
  </si>
  <si>
    <t>핸드레일철거  철재 등  m     ( 호표 15 )</t>
  </si>
  <si>
    <t>5904A592FD3725A7BF65A8355E0D0659DE35ABFF3A75B15964C24255A5634869F195</t>
  </si>
  <si>
    <t>5904A592FD3725A7BF65A8355E0D0659DE35ABFF3A75B15964C24255A5634869F0F2</t>
  </si>
  <si>
    <t>5904A592FD3725A7BF65A8355E0D06581C6561AB3905876863DFF85375001</t>
  </si>
  <si>
    <t>집기 및 바닥레일철거    개소     ( 호표 16 )</t>
  </si>
  <si>
    <t>5904A592F73E85547D605215585AFB59DE35ABFF3A75B15964C24255A5634869F0F2</t>
  </si>
  <si>
    <t>5904A592F73E85547D605215585AFB581C6561AB3905876863DFF85375001</t>
  </si>
  <si>
    <t>조명철거    EA     ( 호표 17 )</t>
  </si>
  <si>
    <t>5904A592F73E85547D605215585AFA59DE35ABFF3A75B15964C24255A5634869F0F2</t>
  </si>
  <si>
    <t>에어컨철거  배관포함  개소     ( 호표 18 )</t>
  </si>
  <si>
    <t>5904A592F73E85547D605215585AF959DE35ABFF3A75B15964C24255A5634869F0F2</t>
  </si>
  <si>
    <t>5904A592F73E85547D605215585AF9581C6561AB3905876863DFF85375001</t>
  </si>
  <si>
    <t>안내데스크철거    개소     ( 호표 19 )</t>
  </si>
  <si>
    <t>5904A592F73E85547D605215585AF85904A592FE3155B65E6ABA02503D58</t>
  </si>
  <si>
    <t>홍보판철거    개소     ( 호표 20 )</t>
  </si>
  <si>
    <t>5904A592F73E85547D605215585AF75904A592FE3155B65E6ABA02503D58</t>
  </si>
  <si>
    <t>선팅지철거    M2     ( 호표 21 )</t>
  </si>
  <si>
    <t>5904A592F73E85547D6052155B105559DE35ABFF3A75B15964C24255A5634869F0F2</t>
  </si>
  <si>
    <t>마루틀 및 마루널 철거  해체재 재사용 안 함  M2  건축 18-1-1   ( 호표 22 )</t>
  </si>
  <si>
    <t>5904A592F73E85547D60527E5375EB59DE35ABFF3A75B15964C24255A5634869F2BD</t>
  </si>
  <si>
    <t>5904A592F73E85547D60527E5375EB59DE35ABFF3A75B15964C24255A5634869F0F2</t>
  </si>
  <si>
    <t>카페트 철거  바닥 및 수장 부분  M2     ( 호표 23 )</t>
  </si>
  <si>
    <t>5904A592F73E85547D60524152ACA759DE35ABFF3A75B15964C24255A5634869F0F2</t>
  </si>
  <si>
    <t>폐기물소운반  인력  M3     ( 호표 24 )</t>
  </si>
  <si>
    <t>5904A592FE3155B65E6AC45F5D103759DE35ABFF3A75B15964C24255A5634869F0F2</t>
  </si>
  <si>
    <t>경량형강철골조 조립, 설치  내력식  TON  건축 7-9   ( 호표 25 )</t>
  </si>
  <si>
    <t>건축 7-9</t>
  </si>
  <si>
    <t>철공</t>
  </si>
  <si>
    <t>59DE35ABFF3A75B15964C24255A5634869F0F9</t>
  </si>
  <si>
    <t>5905E5996230154B0B6D075F5014D459DE35ABFF3A75B15964C24255A5634869F0F9</t>
  </si>
  <si>
    <t>공구손료</t>
  </si>
  <si>
    <t>인력품의 3%</t>
  </si>
  <si>
    <t>5905E5996230154B0B6D075F5014D4581C6561AB3905876863DFF85375001</t>
  </si>
  <si>
    <t>캐미칼앵커  캐미칼앵커, M16  개소     ( 호표 26 )</t>
  </si>
  <si>
    <t>TE 56</t>
  </si>
  <si>
    <t>함마드릴</t>
  </si>
  <si>
    <t>5E23457DB039051E5E68F67352B6F324AE1CC4</t>
  </si>
  <si>
    <t>5905F5826C38F5453C679D6D5520615E23457DB039051E5E68F67352B6F324AE1CC4</t>
  </si>
  <si>
    <t>TE-YX 22/52</t>
  </si>
  <si>
    <t>드릴비트</t>
  </si>
  <si>
    <t>5E23457DB039051E5E68F67352B6F324AE1CC9</t>
  </si>
  <si>
    <t>5905F5826C38F5453C679D6D5520615E23457DB039051E5E68F67352B6F324AE1CC9</t>
  </si>
  <si>
    <t>HY 150</t>
  </si>
  <si>
    <t>케미컬약액</t>
  </si>
  <si>
    <t>ML</t>
  </si>
  <si>
    <t>5E23457DB039051E5E68F67352B6F324AE1CCC</t>
  </si>
  <si>
    <t>5905F5826C38F5453C679D6D5520615E23457DB039051E5E68F67352B6F324AE1CCC</t>
  </si>
  <si>
    <t>MD 2000</t>
  </si>
  <si>
    <t>주입건</t>
  </si>
  <si>
    <t>5E23457DB039051E5E68F67352B6F324AE1DD1</t>
  </si>
  <si>
    <t>5905F5826C38F5453C679D6D5520615E23457DB039051E5E68F67352B6F324AE1DD1</t>
  </si>
  <si>
    <t>5E235503643415C4F56A846B5BDAD48D19C965</t>
  </si>
  <si>
    <t>5905F5826C38F5453C679D6D5520615E235503643415C4F56A846B5BDAD48D19C965</t>
  </si>
  <si>
    <t>5905F5826C38F5453C679D6D55206159DE35ABFF3A75B15964C24255A5634869F192</t>
  </si>
  <si>
    <t>특별인부</t>
  </si>
  <si>
    <t>59DE35ABFF3A75B15964C24255A5634869F0F3</t>
  </si>
  <si>
    <t>5905F5826C38F5453C679D6D55206159DE35ABFF3A75B15964C24255A5634869F0F3</t>
  </si>
  <si>
    <t>5905F5826C38F5453C679D6D55206159DE35ABFF3A75B15964C24255A5634869F0F2</t>
  </si>
  <si>
    <t>녹막이페인트(붓칠)  철재면, 1회, 1종  M2  건축 17-4   ( 호표 27 )</t>
  </si>
  <si>
    <t>건축 17-4</t>
  </si>
  <si>
    <t>녹막이페인트(붓칠) - 재료비</t>
  </si>
  <si>
    <t>호표 67</t>
  </si>
  <si>
    <t>590555FC8638655D6960A3B1553034</t>
  </si>
  <si>
    <t>590555FC8638655D686660565A69CF590555FC8638655D6960A3B1553034</t>
  </si>
  <si>
    <t>녹막이페인트(붓칠) - 노무비</t>
  </si>
  <si>
    <t>철재면, 1회 칠</t>
  </si>
  <si>
    <t>호표 68</t>
  </si>
  <si>
    <t>590555FC8638655D6960BC2A555224</t>
  </si>
  <si>
    <t>590555FC8638655D686660565A69CF590555FC8638655D6960BC2A555224</t>
  </si>
  <si>
    <t>에나멜페인트  철재면 2회  M2     ( 호표 28 )</t>
  </si>
  <si>
    <t>에나멜페인트, SB-EE-400, 에폭시수지, 에포마, 백색</t>
  </si>
  <si>
    <t>L</t>
  </si>
  <si>
    <t>5E235500AF3F75DAE064FF1E539B76157BB99B</t>
  </si>
  <si>
    <t>590555FADA3D555C636700615161725E235500AF3F75DAE064FF1E539B76157BB99B</t>
  </si>
  <si>
    <t>에나멜페인트, SB.EP, 에폭시수지, 에포마, 프라이머</t>
  </si>
  <si>
    <t>5E235500AF3F75DAE064FF1E539B76157BBB47</t>
  </si>
  <si>
    <t>590555FADA3D555C636700615161725E235500AF3F75DAE064FF1E539B76157BBB47</t>
  </si>
  <si>
    <t>연마지</t>
  </si>
  <si>
    <t>연마지, #120~180, 230*280mm</t>
  </si>
  <si>
    <t>장</t>
  </si>
  <si>
    <t>5E2355036B3F25E52C6E6BF35E613BAC8F1814</t>
  </si>
  <si>
    <t>590555FADA3D555C636700615161725E2355036B3F25E52C6E6BF35E613BAC8F1814</t>
  </si>
  <si>
    <t>도장공</t>
  </si>
  <si>
    <t>59DE35ABFF3A75B15964C24255A5634869F2B7</t>
  </si>
  <si>
    <t>590555FADA3D555C6367006151617259DE35ABFF3A75B15964C24255A5634869F2B7</t>
  </si>
  <si>
    <t>인력품의 2%</t>
  </si>
  <si>
    <t>590555FADA3D555C63670061516172581C6561AB3905876863DFF85375001</t>
  </si>
  <si>
    <t>우레탄페인트  철재면, 2회  M2  건축 17-3-1   ( 호표 29 )</t>
  </si>
  <si>
    <t>건축 17-3-1</t>
  </si>
  <si>
    <t>우레탄페인트 - 재료비</t>
  </si>
  <si>
    <t>철재면, 2회 칠</t>
  </si>
  <si>
    <t>호표 69</t>
  </si>
  <si>
    <t>590555FF5B30A538536FAF9F5830AC</t>
  </si>
  <si>
    <t>590555FF5B30A538536FAFF0538BAA590555FF5B30A538536FAF9F5830AC</t>
  </si>
  <si>
    <t>유성페인트(붓칠) - 노무비</t>
  </si>
  <si>
    <t>호표 70</t>
  </si>
  <si>
    <t>590555FF5B30A538536FAF9F5B8760</t>
  </si>
  <si>
    <t>590555FF5B30A538536FAFF0538BAA590555FF5B30A538536FAF9F5B8760</t>
  </si>
  <si>
    <t>콘크리트 보수, 보강  신, 구콘크리트 접착제 도포, 라파본드/PB 1회  M2     ( 호표 30 )</t>
  </si>
  <si>
    <t>라파본드</t>
  </si>
  <si>
    <t>PB</t>
  </si>
  <si>
    <t>5E235500AE3ED5190C6E6308501C4146FE97A4</t>
  </si>
  <si>
    <t>590555FC86387563B465802F53108C5E235500AE3ED5190C6E6308501C4146FE97A4</t>
  </si>
  <si>
    <t>590555FC86387563B465802F53108C59DE35ABFF3A75B15964C24255A5634869F2B7</t>
  </si>
  <si>
    <t>기구손료</t>
  </si>
  <si>
    <t>590555FC86387563B465802F53108C581C6561AB3905876863DFF85375001</t>
  </si>
  <si>
    <t>기둥밑무수축고름모르타르  무수축그라우트  M3  건축 7-2-6   ( 호표 31 )</t>
  </si>
  <si>
    <t>건축 7-2-6</t>
  </si>
  <si>
    <t>무수축모르타르</t>
  </si>
  <si>
    <t>GP600</t>
  </si>
  <si>
    <t>5E23457DB73C1590B76F13C659CB16F84D3582</t>
  </si>
  <si>
    <t>5905E59F803FA5FFF5621BF653AEEC5E23457DB73C1590B76F13C659CB16F84D3582</t>
  </si>
  <si>
    <t>미장공</t>
  </si>
  <si>
    <t>59DE35ABFF3A75B15964C24255A5634869F2B9</t>
  </si>
  <si>
    <t>5905E59F803FA5FFF5621BF653AEEC59DE35ABFF3A75B15964C24255A5634869F2B9</t>
  </si>
  <si>
    <t>5905E59F803FA5FFF5621BF653AEEC59DE35ABFF3A75B15964C24255A5634869F0F2</t>
  </si>
  <si>
    <t>모르타르 바름  바닥, 100mm  M2     ( 호표 32 )</t>
  </si>
  <si>
    <t>모르타르 배합(배합품 포함)</t>
  </si>
  <si>
    <t>배합용적비 1:3, 시멘트, 모래 포함</t>
  </si>
  <si>
    <t>호표 71</t>
  </si>
  <si>
    <t>5905C54D7A33C528986F03135E1CFF</t>
  </si>
  <si>
    <t>5905C54D7A33F5FF8E614CCB5FBC765905C54D7A33C528986F03135E1CFF</t>
  </si>
  <si>
    <t>바탕고르기</t>
  </si>
  <si>
    <t>바닥, 24mm 이하 기준</t>
  </si>
  <si>
    <t>호표 72</t>
  </si>
  <si>
    <t>590565E58C3995B1F8690A8750015D</t>
  </si>
  <si>
    <t>5905C54D7A33F5FF8E614CCB5FBC76590565E58C3995B1F8690A8750015D</t>
  </si>
  <si>
    <t>45*350 구조목    M     ( 호표 33 )</t>
  </si>
  <si>
    <t>각재</t>
  </si>
  <si>
    <t>각재, 외송</t>
  </si>
  <si>
    <t>재</t>
  </si>
  <si>
    <t>5E23457DB633957B7863946556DB55561BAC71</t>
  </si>
  <si>
    <t>590545952838458BA66DF02F51EDEB5E23457DB633957B7863946556DB55561BAC71</t>
  </si>
  <si>
    <t>토대</t>
  </si>
  <si>
    <t>호표 74</t>
  </si>
  <si>
    <t>5905254BDD3A95E6346D9AAE55BA91</t>
  </si>
  <si>
    <t>590545952838458BA66DF02F51EDEB5905254BDD3A95E6346D9AAE55BA91</t>
  </si>
  <si>
    <t>45*150 구조목    M     ( 호표 34 )</t>
  </si>
  <si>
    <t>590545952838458BA66DF02F51EDEA5E23457DB633957B7863946556DB55561BAC71</t>
  </si>
  <si>
    <t>590545952838458BA66DF02F51EDEA5905254BDD3A95E6346D9AAE55BA91</t>
  </si>
  <si>
    <t>45*120 구조목    M     ( 호표 35 )</t>
  </si>
  <si>
    <t>590545952838458BA66DF02F51EDED5E23457DB633957B7863946556DB55561BAC71</t>
  </si>
  <si>
    <t>590545952838458BA66DF02F51EDED5905254BDD3A95E6346D9AAE55BA91</t>
  </si>
  <si>
    <t>30*110 구조목    M     ( 호표 36 )</t>
  </si>
  <si>
    <t>590545952838458BA66DF02F51EDEF5E23457DB633957B7863946556DB55561BAC71</t>
  </si>
  <si>
    <t>590545952838458BA66DF02F51EDEF5905254BDD3A95E6346D9AAE55BA91</t>
  </si>
  <si>
    <t>석고판 나사 고정(바탕용) 설치  천장, 9.5t*2겹 붙임  M2  건축 11-3-1.2   ( 호표 37 )</t>
  </si>
  <si>
    <t>건축 11-3-1.2</t>
  </si>
  <si>
    <t>590545952E32F59E0B6EE15B5C8CEF5E23457DB039051C9067069A520037D7D5FE04</t>
  </si>
  <si>
    <t>천장, 2겹 붙임</t>
  </si>
  <si>
    <t>호표 75</t>
  </si>
  <si>
    <t>590545952E32F59E0B6EE15B5C8CEE</t>
  </si>
  <si>
    <t>590545952E32F59E0B6EE15B5C8CEF590545952E32F59E0B6EE15B5C8CEE</t>
  </si>
  <si>
    <t>DRY WALL(C-STUD)  GB 9.5T+합판9T+C-STUD  M2     ( 호표 38 )</t>
  </si>
  <si>
    <t>DRY WALL(C-65)</t>
  </si>
  <si>
    <t>GS 9.5t 1겹한면</t>
  </si>
  <si>
    <t>호표 76</t>
  </si>
  <si>
    <t>59054597DC34A509EE652FE35BA16B</t>
  </si>
  <si>
    <t>590545952E32F59D646646CE52594959054597DC34A509EE652FE35BA16B</t>
  </si>
  <si>
    <t>590545952E32F59D646646CE525949590545952838458BA66DF02F51EDEE</t>
  </si>
  <si>
    <t>행거볼트 설치  D9  개  건축 14-6   ( 호표 39 )</t>
  </si>
  <si>
    <t>건축 14-6</t>
  </si>
  <si>
    <t>경량철골천장틀</t>
  </si>
  <si>
    <t>경량철골천장틀, 달대볼트, 상9*1000mm</t>
  </si>
  <si>
    <t>5E23457DB039051F656FA2EE564E5793E296B8</t>
  </si>
  <si>
    <t>5905156BC93EE5A7206C50C35ABE905E23457DB039051F656FA2EE564E5793E296B8</t>
  </si>
  <si>
    <t>콘크리트 인서트(Insert) 설치</t>
  </si>
  <si>
    <t>스트롱앵커, M10, 9.5mm</t>
  </si>
  <si>
    <t>호표 78</t>
  </si>
  <si>
    <t>5905156BC93EE5A7206C50C35ABFB7</t>
  </si>
  <si>
    <t>5905156BC93EE5A7206C50C35ABE905905156BC93EE5A7206C50C35ABFB7</t>
  </si>
  <si>
    <t>벽합판붙임  9T*1겹  M2     ( 호표 40 )</t>
  </si>
  <si>
    <t>보통합판</t>
  </si>
  <si>
    <t>보통합판, 1급, 9.0*1220*2440mm</t>
  </si>
  <si>
    <t>5E0065617C31D56E116199C35F72E77643A8BE</t>
  </si>
  <si>
    <t>590545952838458BA66DF02F51EDEE5E0065617C31D56E116199C35F72E77643A8BE</t>
  </si>
  <si>
    <t>벽, 합판붙임</t>
  </si>
  <si>
    <t>합판별도</t>
  </si>
  <si>
    <t>호표 77</t>
  </si>
  <si>
    <t>590545952838458BA66DF02F51EDE9</t>
  </si>
  <si>
    <t>590545952838458BA66DF02F51EDEE590545952838458BA66DF02F51EDE9</t>
  </si>
  <si>
    <t>바닥합판붙임  12T*2겹  M2     ( 호표 41 )</t>
  </si>
  <si>
    <t>보통합판, 1급, 12*1220*2440mm</t>
  </si>
  <si>
    <t>5E0065617C31D56E116199C35F72E77643A8BC</t>
  </si>
  <si>
    <t>590545952838458BA66DF02F51EDE85E0065617C31D56E116199C35F72E77643A8BC</t>
  </si>
  <si>
    <t>590545952838458BA66DF02F51EDE8590545952838458BA66DF02F51EDE9</t>
  </si>
  <si>
    <t>익스펜디드메탈 난간  H=900  M     ( 호표 42 )</t>
  </si>
  <si>
    <t>일반구조용탄소강관</t>
  </si>
  <si>
    <t>일반구조용탄소강관, 열연, Φ31.8*1.4mm</t>
  </si>
  <si>
    <t>5E58857BAC3075D5E06FD96D575E7AC816B5CB</t>
  </si>
  <si>
    <t>59051561C43F250AE061343155A8CE5E58857BAC3075D5E06FD96D575E7AC816B5CB</t>
  </si>
  <si>
    <t>일반구조용압연강판, 12.0mm</t>
  </si>
  <si>
    <t>5E23457DB63385546763D88F516F619807629F</t>
  </si>
  <si>
    <t>59051561C43F250AE061343155A8CE5E23457DB63385546763D88F516F619807629F</t>
  </si>
  <si>
    <t>합금화용융아연도금강판</t>
  </si>
  <si>
    <t>합금화용융아연도금강판, 갈바륨, 1.20mm</t>
  </si>
  <si>
    <t>5E23457DB63385546763D88F5164554D6818B9</t>
  </si>
  <si>
    <t>59051561C43F250AE061343155A8CE5E23457DB63385546763D88F5164554D6818B9</t>
  </si>
  <si>
    <t>ㄱ형강</t>
  </si>
  <si>
    <t>ㄱ형강, 등변, 50*50*6mm</t>
  </si>
  <si>
    <t>5E23457DB633B52F756A3CDE594B0C0EC2132B</t>
  </si>
  <si>
    <t>59051561C43F250AE061343155A8CE5E23457DB633B52F756A3CDE594B0C0EC2132B</t>
  </si>
  <si>
    <t>육각볼트</t>
  </si>
  <si>
    <t>육각볼트, M8*45</t>
  </si>
  <si>
    <t>5E235503643425ED4E67268E51FA3A40ECCDF9</t>
  </si>
  <si>
    <t>59051561C43F250AE061343155A8CE5E235503643425ED4E67268E51FA3A40ECCDF9</t>
  </si>
  <si>
    <t>육각볼트, M6*60</t>
  </si>
  <si>
    <t>5E235503643425ED4E67268E51FA3A40ECCCD7</t>
  </si>
  <si>
    <t>59051561C43F250AE061343155A8CE5E235503643425ED4E67268E51FA3A40ECCCD7</t>
  </si>
  <si>
    <t>용접식 난간</t>
  </si>
  <si>
    <t>주자재 제작설치</t>
  </si>
  <si>
    <t>호표 80</t>
  </si>
  <si>
    <t>59051561C7347550396740565B7F58</t>
  </si>
  <si>
    <t>59051561C43F250AE061343155A8CE59051561C7347550396740565B7F58</t>
  </si>
  <si>
    <t>철재면, 1회, 2종</t>
  </si>
  <si>
    <t>호표 81</t>
  </si>
  <si>
    <t>590555FC8638655D68666044535F66</t>
  </si>
  <si>
    <t>59051561C43F250AE061343155A8CE590555FC8638655D68666044535F66</t>
  </si>
  <si>
    <t>59051561C43F250AE061343155A8CE590555FADA3D555C63670061516172</t>
  </si>
  <si>
    <t>익스펜디드메탈설치</t>
  </si>
  <si>
    <t>호표 82</t>
  </si>
  <si>
    <t>59051566483FB5078D61D23350AF94</t>
  </si>
  <si>
    <t>59051561C43F250AE061343155A8CE59051566483FB5078D61D23350AF94</t>
  </si>
  <si>
    <t>5E0065617739C53C496D51FB57FD05837EA9E1</t>
  </si>
  <si>
    <t>59051561C43F250AE061343155A8CE5E0065617739C53C496D51FB57FD05837EA9E1</t>
  </si>
  <si>
    <t>바탕만들기+유성페인트(롤러칠)  석고보드면(올퍼티), 2회. 1급  M2  건축 17-3-2   ( 호표 43 )</t>
  </si>
  <si>
    <t>건축 17-3-2</t>
  </si>
  <si>
    <t>석고보드면(올퍼티)</t>
  </si>
  <si>
    <t>호표 85</t>
  </si>
  <si>
    <t>590555EE263BB537316BB10958391E</t>
  </si>
  <si>
    <t>590555FF5B30850E3262D86F50B70B590555EE263BB537316BB10958391E</t>
  </si>
  <si>
    <t>590555FF5B30850E3262D86F50B70B590555FF5B30850E3262928C5E54B7</t>
  </si>
  <si>
    <t>590555FF5B30850E3262D86F50B70B590555FF5B30850E3262928C5CA534</t>
  </si>
  <si>
    <t>바탕만들기+유성페인트(롤러칠)  석고보드면(올퍼티), 천장, 2회, 1급  M2  건축 17-3-2   ( 호표 44 )</t>
  </si>
  <si>
    <t>석고보드면(올퍼티), 천장</t>
  </si>
  <si>
    <t>호표 86</t>
  </si>
  <si>
    <t>590555EE263BB537316BB11B5FC307</t>
  </si>
  <si>
    <t>590555FF5B30850FDB6041F6550C7A590555EE263BB537316BB11B5FC307</t>
  </si>
  <si>
    <t>590555FF5B30850FDB6041F6550C7A590555FF5B30850E3262928C5E54B7</t>
  </si>
  <si>
    <t>콘크리트·모르타르면, 석고보드면, 천장, 2회 칠</t>
  </si>
  <si>
    <t>호표 87</t>
  </si>
  <si>
    <t>590555FF5B30850FDB600BFB5211D0</t>
  </si>
  <si>
    <t>590555FF5B30850FDB6041F6550C7A590555FF5B30850FDB600BFB5211D0</t>
  </si>
  <si>
    <t>우레탄페인트  목재면  M2  건축 17-5   ( 호표 45 )</t>
  </si>
  <si>
    <t>건축 17-5</t>
  </si>
  <si>
    <t>목재</t>
  </si>
  <si>
    <t>5E235500AF3F75DAE96A37F35BC51F41982A27</t>
  </si>
  <si>
    <t>590555F0D53FF561C76077215042415E235500AF3F75DAE96A37F35BC51F41982A27</t>
  </si>
  <si>
    <t>590555F0D53FF561C760772150424159DE35ABFF3A75B15964C24255A5634869F2B7</t>
  </si>
  <si>
    <t>590555F0D53FF561C760772150424159DE35ABFF3A75B15964C24255A5634869F0F2</t>
  </si>
  <si>
    <t>주재료비의 6%</t>
  </si>
  <si>
    <t>590555F0D53FF561C7607721504241581C6561AB3905876863DFF85375001</t>
  </si>
  <si>
    <t>캐미칼앵커  캐미칼앵커, M20  개소     ( 호표 46 )</t>
  </si>
  <si>
    <t>5905F5826C38F5453C679D6D5520625E23457DB039051E5E68F67352B6F324AE1CC4</t>
  </si>
  <si>
    <t>5905F5826C38F5453C679D6D5520625E23457DB039051E5E68F67352B6F324AE1CC9</t>
  </si>
  <si>
    <t>5905F5826C38F5453C679D6D5520625E23457DB039051E5E68F67352B6F324AE1CCC</t>
  </si>
  <si>
    <t>5905F5826C38F5453C679D6D5520625E23457DB039051E5E68F67352B6F324AE1DD1</t>
  </si>
  <si>
    <t>5E235503643415C4F56A846B5BDAD48D19C96A</t>
  </si>
  <si>
    <t>5905F5826C38F5453C679D6D5520625E235503643415C4F56A846B5BDAD48D19C96A</t>
  </si>
  <si>
    <t>5905F5826C38F5453C679D6D55206259DE35ABFF3A75B15964C24255A5634869F192</t>
  </si>
  <si>
    <t>5905F5826C38F5453C679D6D55206259DE35ABFF3A75B15964C24255A5634869F0F3</t>
  </si>
  <si>
    <t>5905F5826C38F5453C679D6D55206259DE35ABFF3A75B15964C24255A5634869F0F2</t>
  </si>
  <si>
    <t>각파이프바닥틀설치  ㅁ-50*50*2.3T 녹막이페인트  M2     ( 호표 47 )</t>
  </si>
  <si>
    <t>일반구조용각형강관, 각형강관, 50*50*2.3mm</t>
  </si>
  <si>
    <t>5E58857BAC3075D5E06FD96D575E7AC815AA7C</t>
  </si>
  <si>
    <t>59051565A2316518FD6AF1EA518B5B5E58857BAC3075D5E06FD96D575E7AC815AA7C</t>
  </si>
  <si>
    <t>비내력식</t>
  </si>
  <si>
    <t>호표 88</t>
  </si>
  <si>
    <t>5905E5996230154B0861F4315760E7</t>
  </si>
  <si>
    <t>59051565A2316518FD6AF1EA518B5B5905E5996230154B0861F4315760E7</t>
  </si>
  <si>
    <t>59051565A2316518FD6AF1EA518B5B5E0065617739C53C496D51FB57FD05837EA9E1</t>
  </si>
  <si>
    <t>59051565A2316518FD6AF1EA518B5B590555FC8638655D686660565A69CF</t>
  </si>
  <si>
    <t>각파이프램프틀설치  ㅁ-50*50*2.3T 녹막이페인트  M2     ( 호표 48 )</t>
  </si>
  <si>
    <t>59051565A2316518FD6AF1EA518B585E58857BAC3075D5E06FD96D575E7AC815AA7C</t>
  </si>
  <si>
    <t>59051565A2316518FD6AF1EA518B585905E5996230154B0861F4315760E7</t>
  </si>
  <si>
    <t>59051565A2316518FD6AF1EA518B585E0065617739C53C496D51FB57FD05837EA9E1</t>
  </si>
  <si>
    <t>59051565A2316518FD6AF1EA518B58590555FC8638655D686660565A69CF</t>
  </si>
  <si>
    <t>각파이프계단틀설치  ㅁ-50*50*2.3T 녹막이페인트  M2     ( 호표 49 )</t>
  </si>
  <si>
    <t>59051565A2316518FD6AF1EA518B595E58857BAC3075D5E06FD96D575E7AC815AA7C</t>
  </si>
  <si>
    <t>59051565A2316518FD6AF1EA518B595905E5996230154B0861F4315760E7</t>
  </si>
  <si>
    <t>59051565A2316518FD6AF1EA518B595E0065617739C53C496D51FB57FD05837EA9E1</t>
  </si>
  <si>
    <t>59051565A2316518FD6AF1EA518B59590555FC8638655D686660565A69CF</t>
  </si>
  <si>
    <t>탈부착난간  D32 H=850  M     ( 호표 50 )</t>
  </si>
  <si>
    <t>59051561C43F250AE061343155A8CD5E58857BAC3075D5E06FD96D575E7AC816B5CB</t>
  </si>
  <si>
    <t>일반구조용탄소강관, 열연, Φ38.1*1.4mm</t>
  </si>
  <si>
    <t>5E58857BAC3075D5E06FD96D575E7AC816B5CA</t>
  </si>
  <si>
    <t>59051561C43F250AE061343155A8CD5E58857BAC3075D5E06FD96D575E7AC816B5CA</t>
  </si>
  <si>
    <t>주재료비의 5%</t>
  </si>
  <si>
    <t>59051561C43F250AE061343155A8CD581C6561AB3905876863DFF85375001</t>
  </si>
  <si>
    <t>앵커고정식 난간</t>
  </si>
  <si>
    <t>호표 89</t>
  </si>
  <si>
    <t>59051561C7347551C16AC37C5FD69F</t>
  </si>
  <si>
    <t>59051561C43F250AE061343155A8CD59051561C7347551C16AC37C5FD69F</t>
  </si>
  <si>
    <t>59051561C43F250AE061343155A8CD590555FC8638655D68666044535F66</t>
  </si>
  <si>
    <t>59051561C43F250AE061343155A8CD590555FADA3D555C63670061516172</t>
  </si>
  <si>
    <t>방염우레탄페인트  목재면  M2  건축 17-5   ( 호표 51 )</t>
  </si>
  <si>
    <t>백색무광</t>
  </si>
  <si>
    <t>5E235500AF3F75DAE96A37F35BC51F41982A24</t>
  </si>
  <si>
    <t>590555F0D53FF561C76077215042425E235500AF3F75DAE96A37F35BC51F41982A24</t>
  </si>
  <si>
    <t>590555F0D53FF561C760772150424259DE35ABFF3A75B15964C24255A5634869F2B7</t>
  </si>
  <si>
    <t>590555F0D53FF561C760772150424259DE35ABFF3A75B15964C24255A5634869F0F2</t>
  </si>
  <si>
    <t>590555F0D53FF561C7607721504242581C6561AB3905876863DFF85375001</t>
  </si>
  <si>
    <t>경량 천장 철골틀  M-BAR, 1M이상  M2  건축 14-4   ( 호표 52 )</t>
  </si>
  <si>
    <t>건축 14-4</t>
  </si>
  <si>
    <t>인서트</t>
  </si>
  <si>
    <t>인서트, 주물, Φ9mm</t>
  </si>
  <si>
    <t>5E235503643415CDD1633F96500248DD936EC8</t>
  </si>
  <si>
    <t>5905156BC83C759D5865A77C5E2ED15E235503643415CDD1633F96500248DD936EC8</t>
  </si>
  <si>
    <t>5905156BC83C759D5865A77C5E2ED15905156BC93EE5A7206C50C35ABFB7</t>
  </si>
  <si>
    <t>5905156BC83C759D5865A77C5E2ED15E23457DB039051F656FA2EE564E5793E296B8</t>
  </si>
  <si>
    <t>경량철골천장틀, 캐링찬넬, 38*12*1.2mm</t>
  </si>
  <si>
    <t>5E23457DB039051F656FA2EE564E5793E295AA</t>
  </si>
  <si>
    <t>5905156BC83C759D5865A77C5E2ED15E23457DB039051F656FA2EE564E5793E295AA</t>
  </si>
  <si>
    <t>경량철골천장틀, 마이너찬넬, 19*10*1.2mm</t>
  </si>
  <si>
    <t>5E23457DB039051F656FA2EE564E5793E295AB</t>
  </si>
  <si>
    <t>5905156BC83C759D5865A77C5E2ED15E23457DB039051F656FA2EE564E5793E295AB</t>
  </si>
  <si>
    <t>경량철골천장틀, 행가및핀, 110*23*18*2.3mm</t>
  </si>
  <si>
    <t>조</t>
  </si>
  <si>
    <t>5E23457DB039051F656FA2EE564E5793E295A8</t>
  </si>
  <si>
    <t>5905156BC83C759D5865A77C5E2ED15E23457DB039051F656FA2EE564E5793E295A8</t>
  </si>
  <si>
    <t>경량철골천장틀, 찬넬크립, 37*30*10*1.2mm</t>
  </si>
  <si>
    <t>5E23457DB039051F656FA2EE564E5793E295A9</t>
  </si>
  <si>
    <t>5905156BC83C759D5865A77C5E2ED15E23457DB039051F656FA2EE564E5793E295A9</t>
  </si>
  <si>
    <t>경량철골천장틀, 캐링조인트, 90*40*13*0.5mm</t>
  </si>
  <si>
    <t>5E23457DB039051F656FA2EE564E5793E295AE</t>
  </si>
  <si>
    <t>5905156BC83C759D5865A77C5E2ED15E23457DB039051F656FA2EE564E5793E295AE</t>
  </si>
  <si>
    <t>경량철골천장틀, M-BAR더블, 50*19*0.5mm</t>
  </si>
  <si>
    <t>5E23457DB039051F656FA2EE564E5793E291CB</t>
  </si>
  <si>
    <t>5905156BC83C759D5865A77C5E2ED15E23457DB039051F656FA2EE564E5793E291CB</t>
  </si>
  <si>
    <t>경량철골천장틀, BAR크립, 더블</t>
  </si>
  <si>
    <t>5E23457DB039051F656FA2EE564E5793E295AF</t>
  </si>
  <si>
    <t>5905156BC83C759D5865A77C5E2ED15E23457DB039051F656FA2EE564E5793E295AF</t>
  </si>
  <si>
    <t>경량철골천장틀, BAR조인트, 더블</t>
  </si>
  <si>
    <t>5E23457DB039051F656FA2EE564E5793E295AD</t>
  </si>
  <si>
    <t>5905156BC83C759D5865A77C5E2ED15E23457DB039051F656FA2EE564E5793E295AD</t>
  </si>
  <si>
    <t>경량 천장 철골틀 - 노무비</t>
  </si>
  <si>
    <t>호표 90</t>
  </si>
  <si>
    <t>5905156BC83C759D5865A77C5F35C2</t>
  </si>
  <si>
    <t>5905156BC83C759D5865A77C5E2ED15905156BC83C759D5865A77C5F35C2</t>
  </si>
  <si>
    <t>벽, MDF붙임  30T  M2  건축 11-1-3.3   ( 호표 53 )</t>
  </si>
  <si>
    <t>건축 11-1-3.3</t>
  </si>
  <si>
    <t>중밀도섬유판</t>
  </si>
  <si>
    <t>중밀도섬유판, 30*1220*2440mm</t>
  </si>
  <si>
    <t>5E0065617C31D56E1161B49F5459CA32D5CD4F</t>
  </si>
  <si>
    <t>590545952D3065C1AC6115A75020DE5E0065617C31D56E1161B49F5459CA32D5CD4F</t>
  </si>
  <si>
    <t>590545952D3065C1AC6115A75020DE590545952838458BA66DF02F51EDE9</t>
  </si>
  <si>
    <t>강관 조립말비계(이동식) - 노무비  높이 2m, 설치, 해체비  대  토목 2-6-4, 6   ( 호표 54 )</t>
  </si>
  <si>
    <t>비계공</t>
  </si>
  <si>
    <t>59DE35ABFF3A75B15964C24255A5634869F0F6</t>
  </si>
  <si>
    <t>5905A57EC333A537E46C65B455622059DE35ABFF3A75B15964C24255A5634869F0F6</t>
  </si>
  <si>
    <t>5905A57EC333A537E46C65B455622059DE35ABFF3A75B15964C24255A5634869F0F2</t>
  </si>
  <si>
    <t>석고판 나사 고정(바탕용) 설치비  벽, 1겹 붙임  M2  건축 11-3-1.2   ( 호표 55 )</t>
  </si>
  <si>
    <t>내장공</t>
  </si>
  <si>
    <t>59DE35ABFF3A75B15964C24255A5634869F344</t>
  </si>
  <si>
    <t>590545952E32F59D646646CE525B7559DE35ABFF3A75B15964C24255A5634869F344</t>
  </si>
  <si>
    <t>590545952E32F59D646646CE525B7559DE35ABFF3A75B15964C24255A5634869F0F2</t>
  </si>
  <si>
    <t>590545952E32F59D646646CE525B75581C6561AB3905876863DFF85375001</t>
  </si>
  <si>
    <t>기존 건축물의 바탕만들기(재도장시)  페인트면 긁어내기  M2  건축 17-1-3   ( 호표 56 )</t>
  </si>
  <si>
    <t>건축 17-1-3</t>
  </si>
  <si>
    <t>590555EE263BB537316B85FA55891B59DE35ABFF3A75B15964C24255A5634869F0F3</t>
  </si>
  <si>
    <t>유성페인트(롤러칠) - 재료비  콘크리트·모르타르면, 석고보드면, 2회 칠, 1급  M2  건축 17-3-2   ( 호표 57 )</t>
  </si>
  <si>
    <t>조합페인트</t>
  </si>
  <si>
    <t>조합페인트, KSM6020-1종1급, 백색</t>
  </si>
  <si>
    <t>5E235500AF3F75DAE96AD62B52661EEBEFA844</t>
  </si>
  <si>
    <t>590555FF5B30850E3262928C5E54B75E235500AF3F75DAE96AD62B52661EEBEFA844</t>
  </si>
  <si>
    <t>시너</t>
  </si>
  <si>
    <t>시너, KSM6060, 1종</t>
  </si>
  <si>
    <t>5E235500AF3F75D72C6CB87055D4E6876C475D</t>
  </si>
  <si>
    <t>590555FF5B30850E3262928C5E54B75E235500AF3F75D72C6CB87055D4E6876C475D</t>
  </si>
  <si>
    <t>주재료비의 4%</t>
  </si>
  <si>
    <t>590555FF5B30850E3262928C5E54B7581C6561AB3905876863DFF85375001</t>
  </si>
  <si>
    <t>유성페인트(롤러칠) - 노무비  콘크리트·모르타르면, 석고보드면, 2회 칠  M2  건축 17-3-2   ( 호표 58 )</t>
  </si>
  <si>
    <t>590555FF5B30850E3262928C5CA53459DE35ABFF3A75B15964C24255A5634869F2B7</t>
  </si>
  <si>
    <t>590555FF5B30850E3262928C5CA53459DE35ABFF3A75B15964C24255A5634869F0F2</t>
  </si>
  <si>
    <t>기존 건축물의 바탕만들기(재도장시)  철재면, 약품사용  M2  건축 17-1-3   ( 호표 59 )</t>
  </si>
  <si>
    <t>590555EE263BB537316B85915DA42359DE35ABFF3A75B15964C24255A5634869F0F3</t>
  </si>
  <si>
    <t>바탕만들기  콘크리트·모르타르면  M2  건축 17-1-1.1   ( 호표 60 )</t>
  </si>
  <si>
    <t>건축 17-1-1.1</t>
  </si>
  <si>
    <t>퍼티</t>
  </si>
  <si>
    <t>퍼티, 319퍼티, 백색</t>
  </si>
  <si>
    <t>1L=1.55kg</t>
  </si>
  <si>
    <t>5E235500AE3EE526876A21485BE4955E6BA755</t>
  </si>
  <si>
    <t>590555EE263BB537316BA0E258BB455E235500AE3EE526876A21485BE4955E6BA755</t>
  </si>
  <si>
    <t>590555EE263BB537316BA0E258BB455E2355036B3F25E52C6E6BF35E613BAC8F1814</t>
  </si>
  <si>
    <t>590555EE263BB537316BA0E258BB4559DE35ABFF3A75B15964C24255A5634869F2B7</t>
  </si>
  <si>
    <t>590555EE263BB537316BA0E258BB4559DE35ABFF3A75B15964C24255A5634869F0F2</t>
  </si>
  <si>
    <t>에폭시 페인트 - 재료비  바닥  M2  건축 17-6   ( 호표 61 )</t>
  </si>
  <si>
    <t>수성에폭시계하도</t>
  </si>
  <si>
    <t>5E235500AF3F75DAE064FF1E539B76157BBB44</t>
  </si>
  <si>
    <t>590555F70438C5CA1462541B57AB9D5E235500AF3F75DAE064FF1E539B76157BBB44</t>
  </si>
  <si>
    <t>수성에폭시계상도</t>
  </si>
  <si>
    <t>5E235500AF3F75DAE064FF1E539B76157BBB45</t>
  </si>
  <si>
    <t>590555F70438C5CA1462541B57AB9D5E235500AF3F75DAE064FF1E539B76157BBB45</t>
  </si>
  <si>
    <t>에폭시 코팅 - 노무비  바닥, 롤러칠  M2  건축 17-6   ( 호표 62 )</t>
  </si>
  <si>
    <t>590555F70438C5CA166D2D5558E51059DE35ABFF3A75B15964C24255A5634869F2B7</t>
  </si>
  <si>
    <t>590555F70438C5CA166D2D5558E51059DE35ABFF3A75B15964C24255A5634869F0F2</t>
  </si>
  <si>
    <t>덤프트럭  15ton  HR  토목 9-2,3(0602)   ( 호표 63 )</t>
  </si>
  <si>
    <t>5E12D50AB934B597B46E97095E07029FD9EE96AF</t>
  </si>
  <si>
    <t>덤프트럭</t>
  </si>
  <si>
    <t>15ton</t>
  </si>
  <si>
    <t>호표 63</t>
  </si>
  <si>
    <t>A</t>
  </si>
  <si>
    <t>토목 9-2,3(0602)</t>
  </si>
  <si>
    <t>천원</t>
  </si>
  <si>
    <t>5E12D50AB934B597B46E97095E07029FD9EE96</t>
  </si>
  <si>
    <t>5E12D50AB934B597B46E97095E07029FD9EE96AF5E12D50AB934B597B46E97095E07029FD9EE96</t>
  </si>
  <si>
    <t>경유</t>
  </si>
  <si>
    <t>경유, 저유황</t>
  </si>
  <si>
    <t>5E002584E03E958C0B695AAC512000B67228F5</t>
  </si>
  <si>
    <t>5E12D50AB934B597B46E97095E07029FD9EE96AF5E002584E03E958C0B695AAC512000B67228F5</t>
  </si>
  <si>
    <t>주연료비의 38%</t>
  </si>
  <si>
    <t>5E12D50AB934B597B46E97095E07029FD9EE96AF581C6561AB3905876863DFF85375001</t>
  </si>
  <si>
    <t>건설기계운전사</t>
  </si>
  <si>
    <t>59DE35ABFF3A75B15964C24255A5634869F463</t>
  </si>
  <si>
    <t>5E12D50AB934B597B46E97095E07029FD9EE96AF59DE35ABFF3A75B15964C24255A5634869F463</t>
  </si>
  <si>
    <t>덤프트럭 자동덮개시설  15ton  HR  토목 9-2(0610)   ( 호표 64 )</t>
  </si>
  <si>
    <t>5E12D50AB934B597B56F22FC521B7E0079E65215</t>
  </si>
  <si>
    <t>덤프트럭 자동덮개시설</t>
  </si>
  <si>
    <t>호표 64</t>
  </si>
  <si>
    <t>토목 9-2(0610)</t>
  </si>
  <si>
    <t>5E12D50AB934B597B56F22FC521B7E0079E652</t>
  </si>
  <si>
    <t>5E12D50AB934B597B56F22FC521B7E0079E652155E12D50AB934B597B56F22FC521B7E0079E652</t>
  </si>
  <si>
    <t>방습필름 - 노무비  바닥  M2  건축 11-4-1.3   ( 호표 65 )</t>
  </si>
  <si>
    <t>590545925B3575EE1B68820D5588C459DE35ABFF3A75B15964C24255A5634869F344</t>
  </si>
  <si>
    <t>590545925B3575EE1B68820D5588C459DE35ABFF3A75B15964C24255A5634869F0F2</t>
  </si>
  <si>
    <t>소형브레이커(전기식)  1.5kw  HR  토목 9-2(5220)   ( 호표 66 )</t>
  </si>
  <si>
    <t>토목 9-2(5220)</t>
  </si>
  <si>
    <t>5E12D50AB934E567BA6E85BF5D0A63EC609137</t>
  </si>
  <si>
    <t>5E12D50AB934E567BA6E85BF5D0A63EC6091373A5E12D50AB934E567BA6E85BF5D0A63EC609137</t>
  </si>
  <si>
    <t>녹막이페인트(붓칠) - 재료비  철재면, 1회, 1종  M2  건축 17-4   ( 호표 67 )</t>
  </si>
  <si>
    <t>방청페인트</t>
  </si>
  <si>
    <t>방청페인트, KSM6030-1종1류, 광명단페인트</t>
  </si>
  <si>
    <t>5E235500AF3F75DAE96A987E529658667E3E49</t>
  </si>
  <si>
    <t>590555FC8638655D6960A3B15530345E235500AF3F75DAE96A987E529658667E3E49</t>
  </si>
  <si>
    <t>590555FC8638655D6960A3B15530345E235500AF3F75D72C6CB87055D4E6876C475D</t>
  </si>
  <si>
    <t>주재료비의 3%</t>
  </si>
  <si>
    <t>590555FC8638655D6960A3B1553034581C6561AB3905876863DFF85375001</t>
  </si>
  <si>
    <t>녹막이페인트(붓칠) - 노무비  철재면, 1회 칠  M2  건축 17-4   ( 호표 68 )</t>
  </si>
  <si>
    <t>590555FC8638655D6960BC2A55522459DE35ABFF3A75B15964C24255A5634869F2B7</t>
  </si>
  <si>
    <t>590555FC8638655D6960BC2A55522459DE35ABFF3A75B15964C24255A5634869F0F2</t>
  </si>
  <si>
    <t>우레탄페인트 - 재료비  철재면, 2회 칠  M2  건축 17-3-1   ( 호표 69 )</t>
  </si>
  <si>
    <t>590555FF5B30A538536FAF9F5830AC5E235500AF3F75DAE064FF1E539B76157BBB44</t>
  </si>
  <si>
    <t>시너395</t>
  </si>
  <si>
    <t>5E235500AF3F75D72C6CB87056E32E7B8CA32C</t>
  </si>
  <si>
    <t>590555FF5B30A538536FAF9F5830AC5E235500AF3F75D72C6CB87056E32E7B8CA32C</t>
  </si>
  <si>
    <t>슈퍼탄300BG</t>
  </si>
  <si>
    <t>5E235500AF3F75DAE064FF1E539B76157BBB40</t>
  </si>
  <si>
    <t>590555FF5B30A538536FAF9F5830AC5E235500AF3F75DAE064FF1E539B76157BBB40</t>
  </si>
  <si>
    <t>슈퍼신나110H</t>
  </si>
  <si>
    <t>5E235500AF3F75D72C6CB87056E32E7B8CA32D</t>
  </si>
  <si>
    <t>590555FF5B30A538536FAF9F5830AC5E235500AF3F75D72C6CB87056E32E7B8CA32D</t>
  </si>
  <si>
    <t>유성페인트(붓칠) - 노무비  철재면, 2회 칠  M2  건축 17-3-1   ( 호표 70 )</t>
  </si>
  <si>
    <t>590555FF5B30A538536FAF9F5B876059DE35ABFF3A75B15964C24255A5634869F2B7</t>
  </si>
  <si>
    <t>590555FF5B30A538536FAF9F5B876059DE35ABFF3A75B15964C24255A5634869F0F2</t>
  </si>
  <si>
    <t>모르타르 배합(배합품 포함)  배합용적비 1:3, 시멘트, 모래 포함  M3  건축 15-1-1   ( 호표 71 )</t>
  </si>
  <si>
    <t>건축 15-1-1</t>
  </si>
  <si>
    <t>시멘트</t>
  </si>
  <si>
    <t>건재상</t>
  </si>
  <si>
    <t>포</t>
  </si>
  <si>
    <t>5E23457DB73C15930C6DA4665CC5F09FEE57F9</t>
  </si>
  <si>
    <t>5905C54D7A33C528986F03135E1CFF5E23457DB73C15930C6DA4665CC5F09FEE57F9</t>
  </si>
  <si>
    <t>모래</t>
  </si>
  <si>
    <t>모래, 서울, 세척사, 도착도</t>
  </si>
  <si>
    <t>5E0065617F3D25FC8167E28252EFF1AAB9D442</t>
  </si>
  <si>
    <t>5905C54D7A33C528986F03135E1CFF5E0065617F3D25FC8167E28252EFF1AAB9D442</t>
  </si>
  <si>
    <t>모르타르 배합</t>
  </si>
  <si>
    <t>소운반, 모래채가름, 배합 포함</t>
  </si>
  <si>
    <t>호표 73</t>
  </si>
  <si>
    <t>5905C54D7A33C528986F032C548723</t>
  </si>
  <si>
    <t>5905C54D7A33C528986F03135E1CFF5905C54D7A33C528986F032C548723</t>
  </si>
  <si>
    <t>바탕고르기  바닥, 24mm 이하 기준  M2  건축 10-1   ( 호표 72 )</t>
  </si>
  <si>
    <t>건축 10-1</t>
  </si>
  <si>
    <t>590565E58C3995B1F8690A8750015D59DE35ABFF3A75B15964C24255A5634869F2B9</t>
  </si>
  <si>
    <t>590565E58C3995B1F8690A8750015D59DE35ABFF3A75B15964C24255A5634869F0F2</t>
  </si>
  <si>
    <t>모르타르 배합  소운반, 모래채가름, 배합 포함  M3  건축 15-1-1   ( 호표 73 )</t>
  </si>
  <si>
    <t>5905C54D7A33C528986F032C54872359DE35ABFF3A75B15964C24255A5634869F0F2</t>
  </si>
  <si>
    <t>토대    M  건축 11-1-4   ( 호표 74 )</t>
  </si>
  <si>
    <t>건축 11-1-4</t>
  </si>
  <si>
    <t>5905254BDD3A95E6346D9AAE55BA9159DE35ABFF3A75B15964C24255A5634869F2BD</t>
  </si>
  <si>
    <t>5905254BDD3A95E6346D9AAE55BA9159DE35ABFF3A75B15964C24255A5634869F0F2</t>
  </si>
  <si>
    <t>5905254BDD3A95E6346D9AAE55BA91581C6561AB3905876863DFF85375001</t>
  </si>
  <si>
    <t>석고판 나사 고정(바탕용) 설치비  천장, 2겹 붙임  M2  건축 11-3-1.2   ( 호표 75 )</t>
  </si>
  <si>
    <t>590545952E32F59E0B6EE15B5C8CEE59DE35ABFF3A75B15964C24255A5634869F344</t>
  </si>
  <si>
    <t>590545952E32F59E0B6EE15B5C8CEE59DE35ABFF3A75B15964C24255A5634869F0F2</t>
  </si>
  <si>
    <t>노임할증</t>
  </si>
  <si>
    <t>인력품의 30%</t>
  </si>
  <si>
    <t>590545952E32F59E0B6EE15B5C8CEE581C6561AB3905876863DFF85376002</t>
  </si>
  <si>
    <t>581C6561AB3905876863DFF85376002</t>
  </si>
  <si>
    <t>590545952E32F59E0B6EE15B5C8CEE581C6561AB3905876863DFF85375001</t>
  </si>
  <si>
    <t>DRY WALL(C-65)  GS 9.5t 1겹한면  M2     ( 호표 76 )</t>
  </si>
  <si>
    <t>석고보드, 평보드, 9.5*900*1800mm(㎡)</t>
  </si>
  <si>
    <t>5E23457DB039051C9067069A520037D7D5FF25</t>
  </si>
  <si>
    <t>59054597DC34A509EE652FE35BA16B5E23457DB039051C9067069A520037D7D5FF25</t>
  </si>
  <si>
    <t>C-RUNNER</t>
  </si>
  <si>
    <t>65*40*0.8t</t>
  </si>
  <si>
    <t>5E23457DB0390511866DB30E5CC7E6FC430F0C</t>
  </si>
  <si>
    <t>59054597DC34A509EE652FE35BA16B5E23457DB0390511866DB30E5CC7E6FC430F0C</t>
  </si>
  <si>
    <t>C-STUD</t>
  </si>
  <si>
    <t>65*45*0.8t</t>
  </si>
  <si>
    <t>5E23457DB0390511866DB30E5CC7E6FC430F0D</t>
  </si>
  <si>
    <t>59054597DC34A509EE652FE35BA16B5E23457DB0390511866DB30E5CC7E6FC430F0D</t>
  </si>
  <si>
    <t>STUD-SPACER</t>
  </si>
  <si>
    <t>SP-65,75</t>
  </si>
  <si>
    <t>5E23457DB0390511866DB30E5CC7E6FC430F0E</t>
  </si>
  <si>
    <t>59054597DC34A509EE652FE35BA16B5E23457DB0390511866DB30E5CC7E6FC430F0E</t>
  </si>
  <si>
    <t>CORNER BEAD</t>
  </si>
  <si>
    <t>40*40*0.5t</t>
  </si>
  <si>
    <t>5E23457DB0390511866DB30E5CC7E6FC430F0F</t>
  </si>
  <si>
    <t>59054597DC34A509EE652FE35BA16B5E23457DB0390511866DB30E5CC7E6FC430F0F</t>
  </si>
  <si>
    <t>힐티앙카</t>
  </si>
  <si>
    <t>NK-27</t>
  </si>
  <si>
    <t>5E23457DB0390511866DB30E5CC7E6FC430F08</t>
  </si>
  <si>
    <t>59054597DC34A509EE652FE35BA16B5E23457DB0390511866DB30E5CC7E6FC430F08</t>
  </si>
  <si>
    <t>Metal Screw</t>
  </si>
  <si>
    <t>φ4.2*13mm</t>
  </si>
  <si>
    <t>5E23457DB0390511866DB30E5CC7E6FC430F09</t>
  </si>
  <si>
    <t>59054597DC34A509EE652FE35BA16B5E23457DB0390511866DB30E5CC7E6FC430F09</t>
  </si>
  <si>
    <t>집성스크류</t>
  </si>
  <si>
    <t>φ4*32mm(1¼")</t>
  </si>
  <si>
    <t>5E23457DB0390511866DB30E5CC7E6FC430F0A</t>
  </si>
  <si>
    <t>59054597DC34A509EE652FE35BA16B5E23457DB0390511866DB30E5CC7E6FC430F0A</t>
  </si>
  <si>
    <t>φ4*44mm(1¾")</t>
  </si>
  <si>
    <t>5E23457DB0390511866DB30E5CC7E6FC430F0B</t>
  </si>
  <si>
    <t>59054597DC34A509EE652FE35BA16B5E23457DB0390511866DB30E5CC7E6FC430F0B</t>
  </si>
  <si>
    <t>조인트테이프</t>
  </si>
  <si>
    <t>7.5cm</t>
  </si>
  <si>
    <t>5E23457DB0390511866DB30E5CC7E6FC430CB7</t>
  </si>
  <si>
    <t>59054597DC34A509EE652FE35BA16B5E23457DB0390511866DB30E5CC7E6FC430CB7</t>
  </si>
  <si>
    <t>퍼티, #319퍼티, 회색</t>
  </si>
  <si>
    <t>5E235500AE3EE526876A21485BE4955E69FBAF</t>
  </si>
  <si>
    <t>59054597DC34A509EE652FE35BA16B5E235500AE3EE526876A21485BE4955E69FBAF</t>
  </si>
  <si>
    <t>59054597DC34A509EE652FE35BA16B59DE35ABFF3A75B15964C24255A5634869F0F9</t>
  </si>
  <si>
    <t>59054597DC34A509EE652FE35BA16B59DE35ABFF3A75B15964C24255A5634869F344</t>
  </si>
  <si>
    <t>59054597DC34A509EE652FE35BA16B59DE35ABFF3A75B15964C24255A5634869F2BD</t>
  </si>
  <si>
    <t>59054597DC34A509EE652FE35BA16B581C6561AB3905876863DFF85376002</t>
  </si>
  <si>
    <t>벽, 합판붙임  합판별도  M2  건축 11-1-3.3   ( 호표 77 )</t>
  </si>
  <si>
    <t>590545952838458BA66DF02F51EDE959DE35ABFF3A75B15964C24255A5634869F2BD</t>
  </si>
  <si>
    <t>590545952838458BA66DF02F51EDE959DE35ABFF3A75B15964C24255A5634869F0F2</t>
  </si>
  <si>
    <t>590545952838458BA66DF02F51EDE9581C6561AB3905876863DFF85375001</t>
  </si>
  <si>
    <t>콘크리트 인서트(Insert) 설치  스트롱앵커, M10, 9.5mm  개  건축 14-6   ( 호표 78 )</t>
  </si>
  <si>
    <t>스트롱앵커</t>
  </si>
  <si>
    <t>5E235503643415C4F56AFF1C5C7A4FCC6F8EFD</t>
  </si>
  <si>
    <t>5905156BC93EE5A7206C50C35ABFB75E235503643415C4F56AFF1C5C7A4FCC6F8EFD</t>
  </si>
  <si>
    <t>인서트(Insert)</t>
  </si>
  <si>
    <t>설치대상 - 콘크리트</t>
  </si>
  <si>
    <t>호표 79</t>
  </si>
  <si>
    <t>5905156BC93EE5A7206C50C3599A5B</t>
  </si>
  <si>
    <t>5905156BC93EE5A7206C50C35ABFB75905156BC93EE5A7206C50C3599A5B</t>
  </si>
  <si>
    <t>인서트(Insert)  설치대상 - 콘크리트  개  건축 14-6   ( 호표 79 )</t>
  </si>
  <si>
    <t>5905156BC93EE5A7206C50C3599A5B59DE35ABFF3A75B15964C24255A5634869F344</t>
  </si>
  <si>
    <t>인력품의 4%</t>
  </si>
  <si>
    <t>5905156BC93EE5A7206C50C3599A5B581C6561AB3905876863DFF85375001</t>
  </si>
  <si>
    <t>용접식 난간  주자재 제작설치  kg  건축 14-8-1   ( 호표 80 )</t>
  </si>
  <si>
    <t>건축 14-8-1</t>
  </si>
  <si>
    <t>59051561C7347550396740565B7F5859DE35ABFF3A75B15964C24255A5634869F195</t>
  </si>
  <si>
    <t>59051561C7347550396740565B7F5859DE35ABFF3A75B15964C24255A5634869F0F3</t>
  </si>
  <si>
    <t>59051561C7347550396740565B7F5859DE35ABFF3A75B15964C24255A5634869F0F2</t>
  </si>
  <si>
    <t>59051561C7347550396740565B7F58581C6561AB3905876863DFF85375001</t>
  </si>
  <si>
    <t>59051561C7347550396740565B7F58581C6561AB3905876863DFF85376002</t>
  </si>
  <si>
    <t>녹막이페인트(붓칠)  철재면, 1회, 2종  M2  건축 17-4   ( 호표 81 )</t>
  </si>
  <si>
    <t>호표 83</t>
  </si>
  <si>
    <t>590555FC8638655D6960A3B1553389</t>
  </si>
  <si>
    <t>590555FC8638655D68666044535F66590555FC8638655D6960A3B1553389</t>
  </si>
  <si>
    <t>590555FC8638655D68666044535F66590555FC8638655D6960BC2A555224</t>
  </si>
  <si>
    <t>익스펜디드메탈설치    M2  건축 14-3-2   ( 호표 82 )</t>
  </si>
  <si>
    <t>건축 14-3-2</t>
  </si>
  <si>
    <t>익스펜디드메탈</t>
  </si>
  <si>
    <t>22*50.8*2.3t  검정분체</t>
  </si>
  <si>
    <t>5E23457DB73C159D06625D8359243FB9828A7F</t>
  </si>
  <si>
    <t>59051566483FB5078D61D23350AF945E23457DB73C159D06625D8359243FB9828A7F</t>
  </si>
  <si>
    <t>59051566483FB5078D61D23350AF94581C6561AB3905876863DFF85375001</t>
  </si>
  <si>
    <t>와이어메시 바닥깔기 - 노무비</t>
  </si>
  <si>
    <t>1800*1800 기준</t>
  </si>
  <si>
    <t>호표 84</t>
  </si>
  <si>
    <t>59051566483FB5078D61D23350A75F</t>
  </si>
  <si>
    <t>59051566483FB5078D61D23350AF9459051566483FB5078D61D23350A75F</t>
  </si>
  <si>
    <t>녹막이페인트(붓칠) - 재료비  철재면, 1회, 2종  M2  건축 17-4   ( 호표 83 )</t>
  </si>
  <si>
    <t>방청페인트, KSM6030-1종2류, 광명단페인트</t>
  </si>
  <si>
    <t>5E235500AF3F75DAE96A987E529658667E3E48</t>
  </si>
  <si>
    <t>590555FC8638655D6960A3B15533895E235500AF3F75DAE96A987E529658667E3E48</t>
  </si>
  <si>
    <t>시너, KSM6060, 2종</t>
  </si>
  <si>
    <t>5E235500AF3F75D72C6CB87055D4E6876C475C</t>
  </si>
  <si>
    <t>590555FC8638655D6960A3B15533895E235500AF3F75D72C6CB87055D4E6876C475C</t>
  </si>
  <si>
    <t>590555FC8638655D6960A3B1553389581C6561AB3905876863DFF85375001</t>
  </si>
  <si>
    <t>와이어메시 바닥깔기 - 노무비  1800*1800 기준  M2  건축 14-3-2   ( 호표 84 )</t>
  </si>
  <si>
    <t>59051566483FB5078D61D23350A75F59DE35ABFF3A75B15964C24255A5634869F0F3</t>
  </si>
  <si>
    <t>바탕만들기  석고보드면(올퍼티)  M2  건축 17-1-1.2   ( 호표 85 )</t>
  </si>
  <si>
    <t>건축 17-1-1.2</t>
  </si>
  <si>
    <t>F-Tape</t>
  </si>
  <si>
    <t>W:35~100mm</t>
  </si>
  <si>
    <t>5E235500AE3EE526876A21485BE4955E6A9F5C</t>
  </si>
  <si>
    <t>590555EE263BB537316BB10958391E5E235500AE3EE526876A21485BE4955E6A9F5C</t>
  </si>
  <si>
    <t>휠러</t>
  </si>
  <si>
    <t>5E235500AE3EE526876A21485BE4955E6A9EB7</t>
  </si>
  <si>
    <t>590555EE263BB537316BB10958391E5E235500AE3EE526876A21485BE4955E6A9EB7</t>
  </si>
  <si>
    <t>590555EE263BB537316BB10958391E5E235500AE3EE526876A21485BE4955E6BA755</t>
  </si>
  <si>
    <t>590555EE263BB537316BB10958391E5E2355036B3F25E52C6E6BF35E613BAC8F1814</t>
  </si>
  <si>
    <t>590555EE263BB537316BB10958391E59DE35ABFF3A75B15964C24255A5634869F2B7</t>
  </si>
  <si>
    <t>590555EE263BB537316BB10958391E59DE35ABFF3A75B15964C24255A5634869F0F2</t>
  </si>
  <si>
    <t>590555EE263BB537316BB10958391E581C6561AB3905876863DFF85375001</t>
  </si>
  <si>
    <t>바탕만들기  석고보드면(올퍼티), 천장  M2  건축 17-1-1.2   ( 호표 86 )</t>
  </si>
  <si>
    <t>590555EE263BB537316BB11B5FC3075E235500AE3EE526876A21485BE4955E6A9F5C</t>
  </si>
  <si>
    <t>590555EE263BB537316BB11B5FC3075E235500AE3EE526876A21485BE4955E6A9EB7</t>
  </si>
  <si>
    <t>590555EE263BB537316BB11B5FC3075E235500AE3EE526876A21485BE4955E6BA755</t>
  </si>
  <si>
    <t>590555EE263BB537316BB11B5FC3075E2355036B3F25E52C6E6BF35E613BAC8F1814</t>
  </si>
  <si>
    <t>590555EE263BB537316BB11B5FC30759DE35ABFF3A75B15964C24255A5634869F2B7</t>
  </si>
  <si>
    <t>590555EE263BB537316BB11B5FC30759DE35ABFF3A75B15964C24255A5634869F0F2</t>
  </si>
  <si>
    <t>인력품의 20%</t>
  </si>
  <si>
    <t>590555EE263BB537316BB11B5FC307581C6561AB3905876863DFF85376002</t>
  </si>
  <si>
    <t>590555EE263BB537316BB11B5FC307581C6561AB3905876863DFF85375001</t>
  </si>
  <si>
    <t>유성페인트(롤러칠) - 노무비  콘크리트·모르타르면, 석고보드면, 천장, 2회 칠  M2  건축 17-3-2   ( 호표 87 )</t>
  </si>
  <si>
    <t>590555FF5B30850FDB600BFB5211D059DE35ABFF3A75B15964C24255A5634869F2B7</t>
  </si>
  <si>
    <t>590555FF5B30850FDB600BFB5211D059DE35ABFF3A75B15964C24255A5634869F0F2</t>
  </si>
  <si>
    <t>590555FF5B30850FDB600BFB5211D0581C6561AB3905876863DFF85375001</t>
  </si>
  <si>
    <t>경량형강철골조 조립, 설치  비내력식  TON  건축 7-9   ( 호표 88 )</t>
  </si>
  <si>
    <t>5905E5996230154B0861F4315760E759DE35ABFF3A75B15964C24255A5634869F0F9</t>
  </si>
  <si>
    <t>5905E5996230154B0861F4315760E7581C6561AB3905876863DFF85375001</t>
  </si>
  <si>
    <t>앵커고정식 난간    M  건축 14-8-2   ( 호표 89 )</t>
  </si>
  <si>
    <t>건축 14-8-2</t>
  </si>
  <si>
    <t>세트앵커</t>
  </si>
  <si>
    <t>세트앵커, M10*L75mm</t>
  </si>
  <si>
    <t>5E235503643415C4F56AFF1C5C7A4FCC6F8DD7</t>
  </si>
  <si>
    <t>59051561C7347551C16AC37C5FD69F5E235503643415C4F56AFF1C5C7A4FCC6F8DD7</t>
  </si>
  <si>
    <t>AL리벳</t>
  </si>
  <si>
    <t>Ø4.2mm</t>
  </si>
  <si>
    <t>5E235503643425E34867713055BE94076EA0F1</t>
  </si>
  <si>
    <t>59051561C7347551C16AC37C5FD69F5E235503643425E34867713055BE94076EA0F1</t>
  </si>
  <si>
    <t>59051561C7347551C16AC37C5FD69F59DE35ABFF3A75B15964C24255A5634869F0F9</t>
  </si>
  <si>
    <t>59051561C7347551C16AC37C5FD69F59DE35ABFF3A75B15964C24255A5634869F0F2</t>
  </si>
  <si>
    <t>59051561C7347551C16AC37C5FD69F581C6561AB3905876863DFF85375001</t>
  </si>
  <si>
    <t>경량 천장 철골틀 - 노무비    M2  건축 14-4   ( 호표 90 )</t>
  </si>
  <si>
    <t>5905156BC83C759D5865A77C5F35C259DE35ABFF3A75B15964C24255A5634869F344</t>
  </si>
  <si>
    <t>5905156BC83C759D5865A77C5F35C259DE35ABFF3A75B15964C24255A5634869F0F2</t>
  </si>
  <si>
    <t>인력품의 6%</t>
  </si>
  <si>
    <t>5905156BC83C759D5865A77C5F35C2581C6561AB3905876863DFF85375001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</si>
  <si>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</si>
  <si>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</si>
  <si>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</si>
  <si>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</si>
  <si>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</si>
  <si>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</si>
  <si>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</si>
  <si>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</si>
  <si>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토사 운반/단지외 10km  보통, 덤프 15톤+백호0.7(고르기 별도)  M3  토목 8-10  ( 산근 1 ) </t>
  </si>
  <si>
    <t>C</t>
  </si>
  <si>
    <t xml:space="preserve"> 운반거리 L=10KN,(적재,고르기별도) M3    </t>
  </si>
  <si>
    <t>C!</t>
  </si>
  <si>
    <t>'운반거리 L=10KN,(적재,고르기별도) M3'</t>
  </si>
  <si>
    <t xml:space="preserve"> 차량속도= 30KM/V1,35KM/V2,35KM/V3,35KM/V4,30KM/V5,35KM/V6     </t>
  </si>
  <si>
    <t>'차량속도= 30KM/V1,35KM/V2,35KM/V3,35KM/V4,30KM/V5,35KM/V6 '</t>
  </si>
  <si>
    <t xml:space="preserve">     ○------------------0------------0----------------○10KM  </t>
  </si>
  <si>
    <t xml:space="preserve">   ' ○------------------0------------0----------------○10KM '</t>
  </si>
  <si>
    <t xml:space="preserve"> 운반거리=단지대L1=0.5KM,시내외L2=9.0KM,사토장L3=0.5KM    </t>
  </si>
  <si>
    <t>'운반거리=단지대L1=0.5KM,시내외L2=9.0KM,사토장L3=0.5KM'</t>
  </si>
  <si>
    <t xml:space="preserve"> </t>
  </si>
  <si>
    <t xml:space="preserve"> 1.덤프트럭,15톤 </t>
  </si>
  <si>
    <t>'1.덤프트럭,15톤'</t>
  </si>
  <si>
    <t xml:space="preserve">T    적재용량(톤)  =15   </t>
  </si>
  <si>
    <t>T   '적재용량(톤)' =15</t>
  </si>
  <si>
    <t xml:space="preserve">R1   토석의 단위중량(톤)  =1.7   </t>
  </si>
  <si>
    <t>r1  '토석의 단위중량(톤)' =1.7</t>
  </si>
  <si>
    <t xml:space="preserve">L    토량 변화율  =1.25   </t>
  </si>
  <si>
    <t>L   '토량 변화율' =1.25</t>
  </si>
  <si>
    <t xml:space="preserve">Q1   1회 적재량(M3)  =T/R1*L= 11.0294 </t>
  </si>
  <si>
    <t>q1  '1회 적재량(M3)' =T/r1*L=?</t>
  </si>
  <si>
    <t xml:space="preserve">F    토량 환산계수(1/L)  =1/L= 0.8 </t>
  </si>
  <si>
    <t>f   '토량 환산계수(1/L)' =1/L=?</t>
  </si>
  <si>
    <t xml:space="preserve">E    작업효율  =0.9   </t>
  </si>
  <si>
    <t>E   '작업효율' =0.9</t>
  </si>
  <si>
    <t xml:space="preserve">CMS  적재기계 1회 싸이클시간(SEC)  =20   </t>
  </si>
  <si>
    <t>Cms '적재기계 1회 싸이클시간(SEC)' =20</t>
  </si>
  <si>
    <t xml:space="preserve">V1   단지내적재운반속도(KM/HR)  =15   </t>
  </si>
  <si>
    <t>V1  '단지내적재운반속도(KM/HR)' =15</t>
  </si>
  <si>
    <t xml:space="preserve">V2   단지내공차운반속도(KM/HR)  =20   </t>
  </si>
  <si>
    <t>V2  '단지내공차운반속도(KM/HR)' =20</t>
  </si>
  <si>
    <t xml:space="preserve">V3   시내외포장적재운반속도(KM/HR)  =35   </t>
  </si>
  <si>
    <t>V3  '시내외포장적재운반속도(KM/HR)' =35</t>
  </si>
  <si>
    <t xml:space="preserve">V4   시내외포장공차운반속도(KM/HR)  =35   </t>
  </si>
  <si>
    <t>V4  '시내외포장공차운반속도(KM/HR)' =35</t>
  </si>
  <si>
    <t xml:space="preserve">V5   사토장적재운반속도(KM/HR)  =15   </t>
  </si>
  <si>
    <t>V5  '사토장적재운반속도(KM/HR)' =15</t>
  </si>
  <si>
    <t xml:space="preserve">V6   사토장공차운반속도(KM/HR)  =20   </t>
  </si>
  <si>
    <t>V6  '사토장공차운반속도(KM/HR)' =20</t>
  </si>
  <si>
    <t xml:space="preserve">L1   단지내운반거리(KM)  =0.5   </t>
  </si>
  <si>
    <t>L1  '단지내운반거리(KM)' =0.5</t>
  </si>
  <si>
    <t xml:space="preserve">L2   시내외포장(KM)  =9.0   </t>
  </si>
  <si>
    <t>L2  '시내외포장(KM)' =9.0</t>
  </si>
  <si>
    <t xml:space="preserve">L3   사토장비포장(KM)  =0.5   </t>
  </si>
  <si>
    <t>L3  '사토장비포장(KM)' =0.5</t>
  </si>
  <si>
    <t xml:space="preserve">T2   왕복시간(MIN)  =((L1/V1)+(L1/V2)+(L2/V3)+(L2/V4)+(L3/V5)+(L3/V6))*60= 37.8571 </t>
  </si>
  <si>
    <t>t2  '왕복시간(MIN)' =((L1/V1)+(L1/V2)+(L2/V3)+(L2/V4)+(L3/V5)+(L3/V6))*60=?</t>
  </si>
  <si>
    <t xml:space="preserve">T3   적하시간(MIN)양호0.5,보통0.8,불량1.1 =0.8   </t>
  </si>
  <si>
    <t>t3  '적하시간(MIN)양호0.5,보통0.8,불량1.1'=0.8</t>
  </si>
  <si>
    <t xml:space="preserve">T4   적재대기(MIN)양호0.15,보통0.42,불량0.7  =0.42   </t>
  </si>
  <si>
    <t>t4  '적재대기(MIN)양호0.15,보통0.42,불량0.7 '=0.42</t>
  </si>
  <si>
    <t xml:space="preserve">T5   적재합자동덮개설치및해체(MIN)  =0.5   </t>
  </si>
  <si>
    <t>t5  '적재합자동덮개설치및해체(MIN)' =0.5</t>
  </si>
  <si>
    <t xml:space="preserve">T6   세륜시간 (MIN)  =1.5   </t>
  </si>
  <si>
    <t>t6  '세륜시간 (MIN)' =1.5</t>
  </si>
  <si>
    <t xml:space="preserve">k    백호바켓계수  =1.1   </t>
  </si>
  <si>
    <t>k   '백호바켓계수' =1.1</t>
  </si>
  <si>
    <t xml:space="preserve">ES   작업효율(양호0.9,보통0.75,불량0.6) = 0.75   </t>
  </si>
  <si>
    <t>Es  '작업효율(양호0.9,보통0.75,불량0.6)'= 0.75</t>
  </si>
  <si>
    <t xml:space="preserve">N    덤프트럭 소요 백호 적재회수  =Q1/(0.7*K)= 14.32 </t>
  </si>
  <si>
    <t>n   '덤프트럭 소요 백호 적재회수' =q1/(0.7*k)=?</t>
  </si>
  <si>
    <t xml:space="preserve">CM   1회 싸이클 시간(MIN)  =CMS*N/(60*ES)+T2+T3+T4+T5+T6= 47.442 </t>
  </si>
  <si>
    <t>Cm  '1회 싸이클 시간(MIN)' =Cms*n/(60*Es)+t2+t3+t4+t5+t6=?</t>
  </si>
  <si>
    <t xml:space="preserve">Q    시간당 작업량(M3/HR)  =60*Q1*F*E/CM= 10.043 </t>
  </si>
  <si>
    <t>Q   '시간당 작업량(M3/HR)' =60*q1*f*E/Cm=?</t>
  </si>
  <si>
    <t xml:space="preserve"> 재료비:  27626 / 10.043 = 2750.7 </t>
  </si>
  <si>
    <t>'재료비:' ~00000602015000000.M~ / {Q} =?MA+</t>
  </si>
  <si>
    <t xml:space="preserve"> 노무비:  30961 / 10.043 = 3082.8 </t>
  </si>
  <si>
    <t>'노무비:' ~00000602015000000.L~ / {Q} =?LA+</t>
  </si>
  <si>
    <t xml:space="preserve"> 경  비:  17847 / 10.043 = 1777 </t>
  </si>
  <si>
    <t>'경  비:' ~00000602015000000.E~ / {Q} =?EQ+</t>
  </si>
  <si>
    <t xml:space="preserve">  소계    </t>
  </si>
  <si>
    <t>&gt;'소계'</t>
  </si>
  <si>
    <t xml:space="preserve"> 2.자동덮개시설,덤프15톤용 M3 </t>
  </si>
  <si>
    <t>'2.자동덮개시설,덤프15톤용 M3'</t>
  </si>
  <si>
    <t xml:space="preserve"> 재료비:  0 / 10.043 = 0 </t>
  </si>
  <si>
    <t>'재료비:' ~00000610015000000.M~ / {Q} =?MA+</t>
  </si>
  <si>
    <t xml:space="preserve"> 노무비:  0 / 10.043 = 0 </t>
  </si>
  <si>
    <t>'노무비:' ~00000610015000000.L~ / {Q} =?LA+</t>
  </si>
  <si>
    <t xml:space="preserve"> 경  비:  374 / 10.043 = 37.2 </t>
  </si>
  <si>
    <t>'경  비:' ~00000610015000000.E~ / {Q} =?EQ+</t>
  </si>
  <si>
    <t xml:space="preserve">  총  계</t>
  </si>
  <si>
    <t>단 가 대 비 표</t>
  </si>
  <si>
    <t>가격정보</t>
  </si>
  <si>
    <t>PAGE</t>
  </si>
  <si>
    <t>거래가격</t>
  </si>
  <si>
    <t>유통물가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</si>
  <si>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</si>
  <si>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</si>
  <si>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</si>
  <si>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</si>
  <si>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</si>
  <si>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</si>
  <si>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</si>
  <si>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92</t>
  </si>
  <si>
    <t>61</t>
  </si>
  <si>
    <t>자재 4</t>
  </si>
  <si>
    <t>621</t>
  </si>
  <si>
    <t>자재 5</t>
  </si>
  <si>
    <t>자재 6</t>
  </si>
  <si>
    <t>622</t>
  </si>
  <si>
    <t>자재 7</t>
  </si>
  <si>
    <t>1456</t>
  </si>
  <si>
    <t>자재 8</t>
  </si>
  <si>
    <t>자재 9</t>
  </si>
  <si>
    <t>1435</t>
  </si>
  <si>
    <t>1237</t>
  </si>
  <si>
    <t>자재 10</t>
  </si>
  <si>
    <t>37</t>
  </si>
  <si>
    <t>22</t>
  </si>
  <si>
    <t>자재 11</t>
  </si>
  <si>
    <t>18</t>
  </si>
  <si>
    <t>자재 12</t>
  </si>
  <si>
    <t>38</t>
  </si>
  <si>
    <t>21</t>
  </si>
  <si>
    <t>자재 13</t>
  </si>
  <si>
    <t>45</t>
  </si>
  <si>
    <t>26</t>
  </si>
  <si>
    <t>자재 14</t>
  </si>
  <si>
    <t>자재 15</t>
  </si>
  <si>
    <t>자재 16</t>
  </si>
  <si>
    <t>자재 17</t>
  </si>
  <si>
    <t>48</t>
  </si>
  <si>
    <t>30</t>
  </si>
  <si>
    <t>자재 18</t>
  </si>
  <si>
    <t>자재 19</t>
  </si>
  <si>
    <t>자재 20</t>
  </si>
  <si>
    <t>자재 21</t>
  </si>
  <si>
    <t>자재 22</t>
  </si>
  <si>
    <t>자재 23</t>
  </si>
  <si>
    <t>자재 24</t>
  </si>
  <si>
    <t>123</t>
  </si>
  <si>
    <t>73</t>
  </si>
  <si>
    <t>자재 25</t>
  </si>
  <si>
    <t>122</t>
  </si>
  <si>
    <t>자재 26</t>
  </si>
  <si>
    <t>96</t>
  </si>
  <si>
    <t>자재 27</t>
  </si>
  <si>
    <t>93</t>
  </si>
  <si>
    <t>62</t>
  </si>
  <si>
    <t>자재 28</t>
  </si>
  <si>
    <t>자재 29</t>
  </si>
  <si>
    <t>624</t>
  </si>
  <si>
    <t>418</t>
  </si>
  <si>
    <t>자재 30</t>
  </si>
  <si>
    <t>자재 31</t>
  </si>
  <si>
    <t>688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</si>
  <si>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</si>
  <si>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</si>
  <si>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</si>
  <si>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</si>
  <si>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</si>
  <si>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</si>
  <si>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</si>
  <si>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</si>
  <si>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</si>
  <si>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</si>
  <si>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</si>
  <si>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</si>
  <si>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</si>
  <si>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501</t>
  </si>
  <si>
    <t>자재 45</t>
  </si>
  <si>
    <t>자재 46</t>
  </si>
  <si>
    <t>자재 47</t>
  </si>
  <si>
    <t>자재 48</t>
  </si>
  <si>
    <t>자재 49</t>
  </si>
  <si>
    <t>91</t>
  </si>
  <si>
    <t>자재 50</t>
  </si>
  <si>
    <t>자재 51</t>
  </si>
  <si>
    <t>자재 52</t>
  </si>
  <si>
    <t>자재 53</t>
  </si>
  <si>
    <t>362</t>
  </si>
  <si>
    <t>자재 54</t>
  </si>
  <si>
    <t>132</t>
  </si>
  <si>
    <t>자재 55</t>
  </si>
  <si>
    <t>자재 56</t>
  </si>
  <si>
    <t>자재 57</t>
  </si>
  <si>
    <t>자재 58</t>
  </si>
  <si>
    <t>자재 59</t>
  </si>
  <si>
    <t>자재 60</t>
  </si>
  <si>
    <t>131</t>
  </si>
  <si>
    <t>자재 61</t>
  </si>
  <si>
    <t>자재 62</t>
  </si>
  <si>
    <t>79</t>
  </si>
  <si>
    <t>49</t>
  </si>
  <si>
    <t>자재 63</t>
  </si>
  <si>
    <t>자재 64</t>
  </si>
  <si>
    <t>86</t>
  </si>
  <si>
    <t>57</t>
  </si>
  <si>
    <t>자재 65</t>
  </si>
  <si>
    <t>85</t>
  </si>
  <si>
    <t>자재 66</t>
  </si>
  <si>
    <t>54</t>
  </si>
  <si>
    <t>자재 67</t>
  </si>
  <si>
    <t>자재 68</t>
  </si>
  <si>
    <t>자재 69</t>
  </si>
  <si>
    <t>자재 70</t>
  </si>
  <si>
    <t>1321</t>
  </si>
  <si>
    <t>1216</t>
  </si>
  <si>
    <t>자재 71</t>
  </si>
  <si>
    <t>자재 72</t>
  </si>
  <si>
    <t>577</t>
  </si>
  <si>
    <t>자재 73</t>
  </si>
  <si>
    <t>자재 74</t>
  </si>
  <si>
    <t>자재 75</t>
  </si>
  <si>
    <t>자재 76</t>
  </si>
  <si>
    <t>574</t>
  </si>
  <si>
    <t>자재 77</t>
  </si>
  <si>
    <t>638</t>
  </si>
  <si>
    <t>자재 78</t>
  </si>
  <si>
    <t>자재 79</t>
  </si>
  <si>
    <t>자재 80</t>
  </si>
  <si>
    <t>자재 81</t>
  </si>
  <si>
    <t>572</t>
  </si>
  <si>
    <t>자재 82</t>
  </si>
  <si>
    <t>자재 83</t>
  </si>
  <si>
    <t>자재 84</t>
  </si>
  <si>
    <t>자재 85</t>
  </si>
  <si>
    <t>자재 86</t>
  </si>
  <si>
    <t>자재 87</t>
  </si>
  <si>
    <t>자재 88</t>
  </si>
  <si>
    <t>자재 89</t>
  </si>
  <si>
    <t>자재 90</t>
  </si>
  <si>
    <t>56</t>
  </si>
  <si>
    <t>34</t>
  </si>
  <si>
    <t>자재 91</t>
  </si>
  <si>
    <t>자재 92</t>
  </si>
  <si>
    <t>자재 93</t>
  </si>
  <si>
    <t>자재 94</t>
  </si>
  <si>
    <t>자재 95</t>
  </si>
  <si>
    <t>자재 96</t>
  </si>
  <si>
    <t>자재 97</t>
  </si>
  <si>
    <t>자재 98</t>
  </si>
  <si>
    <t>자재 99</t>
  </si>
  <si>
    <t>자재 100</t>
  </si>
  <si>
    <t>33</t>
  </si>
  <si>
    <t>자재 101</t>
  </si>
  <si>
    <t>자재 102</t>
  </si>
  <si>
    <t>자재 103</t>
  </si>
  <si>
    <t>1561</t>
  </si>
  <si>
    <t>자재 104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</si>
  <si>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</si>
  <si>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</si>
  <si>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</si>
  <si>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</si>
  <si>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</si>
  <si>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</si>
  <si>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</si>
  <si>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</si>
  <si>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</si>
  <si>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</si>
  <si>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</si>
  <si>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</si>
  <si>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자재 105</t>
  </si>
  <si>
    <t>자재 106</t>
  </si>
  <si>
    <t>자재 107</t>
  </si>
  <si>
    <t>자재 108</t>
  </si>
  <si>
    <t>자재 109</t>
  </si>
  <si>
    <t>자재 110</t>
  </si>
  <si>
    <t>자재 111</t>
  </si>
  <si>
    <t>자재 112</t>
  </si>
  <si>
    <t>자재 113</t>
  </si>
  <si>
    <t>자재 114</t>
  </si>
  <si>
    <t>자재 115</t>
  </si>
  <si>
    <t>자재 116</t>
  </si>
  <si>
    <t>자재 117</t>
  </si>
  <si>
    <t>자재 118</t>
  </si>
  <si>
    <t>자재 119</t>
  </si>
  <si>
    <t>자재 120</t>
  </si>
  <si>
    <t>자재 121</t>
  </si>
  <si>
    <t>자재 122</t>
  </si>
  <si>
    <t>자재 123</t>
  </si>
  <si>
    <t>자재 124</t>
  </si>
  <si>
    <t>자재 125</t>
  </si>
  <si>
    <t>공 사 원 가 계 산 서</t>
  </si>
  <si>
    <t>공사명 : 백남준아트센터로비인테리어공사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</si>
  <si>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</si>
  <si>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</si>
  <si>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</si>
  <si>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</si>
  <si>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</si>
  <si>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</si>
  <si>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</si>
  <si>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</si>
  <si>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</si>
  <si>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</si>
  <si>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</si>
  <si>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</si>
  <si>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</si>
  <si>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</si>
  <si>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</si>
  <si>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</si>
  <si>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</si>
  <si>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</si>
  <si>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</si>
  <si>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9.7%</t>
  </si>
  <si>
    <t>BS</t>
  </si>
  <si>
    <t>C2</t>
  </si>
  <si>
    <t>기   계    경   비</t>
  </si>
  <si>
    <t>C4</t>
  </si>
  <si>
    <t>산  재  보  험  료</t>
  </si>
  <si>
    <t>노무비 * 3.9%</t>
  </si>
  <si>
    <t>C5</t>
  </si>
  <si>
    <t>고  용  보  험  료</t>
  </si>
  <si>
    <t>노무비 * 0.87%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</si>
  <si>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</si>
  <si>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</si>
  <si>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</si>
  <si>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</si>
  <si>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</si>
  <si>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</si>
  <si>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</si>
  <si>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</si>
  <si>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4.8%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</si>
  <si>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</si>
  <si>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</si>
  <si>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</si>
  <si>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</si>
  <si>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</si>
  <si>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</si>
  <si>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</si>
  <si>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</si>
  <si>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</si>
  <si>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</si>
  <si>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</si>
  <si>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5%</t>
  </si>
  <si>
    <t>D2</t>
  </si>
  <si>
    <t>이              윤</t>
  </si>
  <si>
    <t>D4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</si>
  <si>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</si>
  <si>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</si>
  <si>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</si>
  <si>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</si>
  <si>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</si>
  <si>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</si>
  <si>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</si>
  <si>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</si>
  <si>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(노무비+경비+일반관리비) * 10%</t>
    <phoneticPr fontId="1" type="noConversion"/>
  </si>
  <si>
    <t>금액 : 이억칠천만원(￦270,000,000)</t>
    <phoneticPr fontId="1" type="noConversion"/>
  </si>
  <si>
    <t>물가자료</t>
    <phoneticPr fontId="1" type="noConversion"/>
  </si>
  <si>
    <t>조사가격</t>
    <phoneticPr fontId="1" type="noConversion"/>
  </si>
  <si>
    <t>물가자료</t>
    <phoneticPr fontId="1" type="noConversion"/>
  </si>
  <si>
    <t>조사가격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</si>
</sst>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#,###"/>
    <numFmt numFmtId="177" formatCode="#,##0.0"/>
    <numFmt numFmtId="178" formatCode="#,##0.0;\-#,##0.0;#"/>
    <numFmt numFmtId="179" formatCode="#,##0;\-#,##0;#"/>
    <numFmt numFmtId="180" formatCode="#,##0.00;\-#,##0.00;#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78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9" fontId="5" fillId="0" borderId="4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topLeftCell="B1" workbookViewId="0">
      <selection activeCell="G3" sqref="G3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>
      <c r="B1" s="30" t="s">
        <v>1588</v>
      </c>
      <c r="C1" s="30"/>
      <c r="D1" s="30"/>
      <c r="E1" s="30"/>
      <c r="F1" s="30"/>
      <c r="G1" s="30"/>
    </row>
    <row r="2" spans="1:7" ht="21.95" customHeight="1">
      <c r="B2" s="31" t="s">
        <v>1589</v>
      </c>
      <c r="C2" s="31"/>
      <c r="D2" s="31"/>
      <c r="E2" s="31"/>
      <c r="F2" s="32" t="s">
        <v>1652</v>
      </c>
      <c r="G2" s="32"/>
    </row>
    <row r="3" spans="1:7" ht="21.95" customHeight="1">
      <c r="B3" s="33" t="s">
        <v>1590</v>
      </c>
      <c r="C3" s="33"/>
      <c r="D3" s="33"/>
      <c r="E3" s="24" t="s">
        <v>1591</v>
      </c>
      <c r="F3" s="24" t="s">
        <v>1592</v>
      </c>
      <c r="G3" s="24" t="s">
        <v>511</v>
      </c>
    </row>
    <row r="4" spans="1:7" ht="21.95" customHeight="1">
      <c r="A4" s="2" t="s">
        <v>1597</v>
      </c>
      <c r="B4" s="34" t="s">
        <v>1593</v>
      </c>
      <c r="C4" s="34" t="s">
        <v>1594</v>
      </c>
      <c r="D4" s="26" t="s">
        <v>1598</v>
      </c>
      <c r="E4" s="27">
        <f>TRUNC(공종별집계표!F5, 0)</f>
        <v>94649629</v>
      </c>
      <c r="F4" s="11" t="s">
        <v>52</v>
      </c>
      <c r="G4" s="11" t="s">
        <v>52</v>
      </c>
    </row>
    <row r="5" spans="1:7" ht="21.95" customHeight="1">
      <c r="A5" s="2" t="s">
        <v>1599</v>
      </c>
      <c r="B5" s="34"/>
      <c r="C5" s="34"/>
      <c r="D5" s="26" t="s">
        <v>1600</v>
      </c>
      <c r="E5" s="27">
        <v>0</v>
      </c>
      <c r="F5" s="11" t="s">
        <v>52</v>
      </c>
      <c r="G5" s="11" t="s">
        <v>52</v>
      </c>
    </row>
    <row r="6" spans="1:7" ht="21.95" customHeight="1">
      <c r="A6" s="2" t="s">
        <v>1601</v>
      </c>
      <c r="B6" s="34"/>
      <c r="C6" s="34"/>
      <c r="D6" s="26" t="s">
        <v>1602</v>
      </c>
      <c r="E6" s="27">
        <v>0</v>
      </c>
      <c r="F6" s="11" t="s">
        <v>52</v>
      </c>
      <c r="G6" s="11" t="s">
        <v>52</v>
      </c>
    </row>
    <row r="7" spans="1:7" ht="21.95" customHeight="1">
      <c r="A7" s="2" t="s">
        <v>1603</v>
      </c>
      <c r="B7" s="34"/>
      <c r="C7" s="34"/>
      <c r="D7" s="26" t="s">
        <v>1604</v>
      </c>
      <c r="E7" s="27">
        <f>TRUNC(E4+E5-E6, 0)</f>
        <v>94649629</v>
      </c>
      <c r="F7" s="11" t="s">
        <v>52</v>
      </c>
      <c r="G7" s="11" t="s">
        <v>52</v>
      </c>
    </row>
    <row r="8" spans="1:7" ht="21.95" customHeight="1">
      <c r="A8" s="2" t="s">
        <v>1605</v>
      </c>
      <c r="B8" s="34"/>
      <c r="C8" s="34" t="s">
        <v>1595</v>
      </c>
      <c r="D8" s="26" t="s">
        <v>1606</v>
      </c>
      <c r="E8" s="27">
        <f>TRUNC(공종별집계표!H5, 0)</f>
        <v>93269933</v>
      </c>
      <c r="F8" s="11" t="s">
        <v>52</v>
      </c>
      <c r="G8" s="11" t="s">
        <v>52</v>
      </c>
    </row>
    <row r="9" spans="1:7" ht="21.95" customHeight="1">
      <c r="A9" s="2" t="s">
        <v>1607</v>
      </c>
      <c r="B9" s="34"/>
      <c r="C9" s="34"/>
      <c r="D9" s="26" t="s">
        <v>1608</v>
      </c>
      <c r="E9" s="27">
        <f>TRUNC(E8*0.097, 0)</f>
        <v>9047183</v>
      </c>
      <c r="F9" s="11" t="s">
        <v>1609</v>
      </c>
      <c r="G9" s="11" t="s">
        <v>52</v>
      </c>
    </row>
    <row r="10" spans="1:7" ht="21.95" customHeight="1">
      <c r="A10" s="2" t="s">
        <v>1610</v>
      </c>
      <c r="B10" s="34"/>
      <c r="C10" s="34"/>
      <c r="D10" s="26" t="s">
        <v>1604</v>
      </c>
      <c r="E10" s="27">
        <f>TRUNC(E8+E9, 0)</f>
        <v>102317116</v>
      </c>
      <c r="F10" s="11" t="s">
        <v>52</v>
      </c>
      <c r="G10" s="11" t="s">
        <v>52</v>
      </c>
    </row>
    <row r="11" spans="1:7" ht="21.95" customHeight="1">
      <c r="A11" s="2" t="s">
        <v>1611</v>
      </c>
      <c r="B11" s="34"/>
      <c r="C11" s="34" t="s">
        <v>1596</v>
      </c>
      <c r="D11" s="26" t="s">
        <v>1612</v>
      </c>
      <c r="E11" s="27">
        <f>TRUNC(공종별집계표!J5, 0)</f>
        <v>616663</v>
      </c>
      <c r="F11" s="11" t="s">
        <v>52</v>
      </c>
      <c r="G11" s="11" t="s">
        <v>52</v>
      </c>
    </row>
    <row r="12" spans="1:7" ht="21.95" customHeight="1">
      <c r="A12" s="2" t="s">
        <v>1613</v>
      </c>
      <c r="B12" s="34"/>
      <c r="C12" s="34"/>
      <c r="D12" s="26" t="s">
        <v>1614</v>
      </c>
      <c r="E12" s="27">
        <f>TRUNC(E10*0.039, 0)</f>
        <v>3990367</v>
      </c>
      <c r="F12" s="11" t="s">
        <v>1615</v>
      </c>
      <c r="G12" s="11" t="s">
        <v>52</v>
      </c>
    </row>
    <row r="13" spans="1:7" ht="21.95" customHeight="1">
      <c r="A13" s="2" t="s">
        <v>1616</v>
      </c>
      <c r="B13" s="34"/>
      <c r="C13" s="34"/>
      <c r="D13" s="26" t="s">
        <v>1617</v>
      </c>
      <c r="E13" s="27">
        <f>TRUNC(E10*0.0087, 0)</f>
        <v>890158</v>
      </c>
      <c r="F13" s="11" t="s">
        <v>1618</v>
      </c>
      <c r="G13" s="11" t="s">
        <v>52</v>
      </c>
    </row>
    <row r="14" spans="1:7" ht="21.95" customHeight="1">
      <c r="A14" s="2" t="s">
        <v>1619</v>
      </c>
      <c r="B14" s="34"/>
      <c r="C14" s="34"/>
      <c r="D14" s="26" t="s">
        <v>1620</v>
      </c>
      <c r="E14" s="27">
        <f>TRUNC((E7+E8)*0.0293, 0)</f>
        <v>5506043</v>
      </c>
      <c r="F14" s="11" t="s">
        <v>1621</v>
      </c>
      <c r="G14" s="11" t="s">
        <v>52</v>
      </c>
    </row>
    <row r="15" spans="1:7" ht="21.95" customHeight="1">
      <c r="A15" s="2" t="s">
        <v>1622</v>
      </c>
      <c r="B15" s="34"/>
      <c r="C15" s="34"/>
      <c r="D15" s="26" t="s">
        <v>1623</v>
      </c>
      <c r="E15" s="27">
        <f>TRUNC((E7+E8+E11)*0.003, 0)</f>
        <v>565608</v>
      </c>
      <c r="F15" s="11" t="s">
        <v>1624</v>
      </c>
      <c r="G15" s="11" t="s">
        <v>52</v>
      </c>
    </row>
    <row r="16" spans="1:7" ht="21.95" customHeight="1">
      <c r="A16" s="2" t="s">
        <v>1625</v>
      </c>
      <c r="B16" s="34"/>
      <c r="C16" s="34"/>
      <c r="D16" s="26" t="s">
        <v>1626</v>
      </c>
      <c r="E16" s="27">
        <f>TRUNC((E7+E10)*0.048, 0)</f>
        <v>9454403</v>
      </c>
      <c r="F16" s="11" t="s">
        <v>1627</v>
      </c>
      <c r="G16" s="11" t="s">
        <v>52</v>
      </c>
    </row>
    <row r="17" spans="1:7" ht="21.95" customHeight="1">
      <c r="A17" s="2" t="s">
        <v>1628</v>
      </c>
      <c r="B17" s="34"/>
      <c r="C17" s="34"/>
      <c r="D17" s="26" t="s">
        <v>1629</v>
      </c>
      <c r="E17" s="27">
        <f>TRUNC((E7+E8+E11)*0.00081, 0)</f>
        <v>152714</v>
      </c>
      <c r="F17" s="11" t="s">
        <v>1630</v>
      </c>
      <c r="G17" s="11" t="s">
        <v>52</v>
      </c>
    </row>
    <row r="18" spans="1:7" ht="21.95" customHeight="1">
      <c r="A18" s="2" t="s">
        <v>1631</v>
      </c>
      <c r="B18" s="34"/>
      <c r="C18" s="34"/>
      <c r="D18" s="26" t="s">
        <v>1632</v>
      </c>
      <c r="E18" s="27">
        <f>TRUNC((E7+E8+E11)*0.0007, 0)</f>
        <v>131975</v>
      </c>
      <c r="F18" s="11" t="s">
        <v>1633</v>
      </c>
      <c r="G18" s="11" t="s">
        <v>52</v>
      </c>
    </row>
    <row r="19" spans="1:7" ht="21.95" customHeight="1">
      <c r="A19" s="2" t="s">
        <v>1634</v>
      </c>
      <c r="B19" s="34"/>
      <c r="C19" s="34"/>
      <c r="D19" s="26" t="s">
        <v>1604</v>
      </c>
      <c r="E19" s="27">
        <f>TRUNC(E11+E12+E13+E14+E16+E15+E17+E18, 0)</f>
        <v>21307931</v>
      </c>
      <c r="F19" s="11" t="s">
        <v>52</v>
      </c>
      <c r="G19" s="11" t="s">
        <v>52</v>
      </c>
    </row>
    <row r="20" spans="1:7" ht="21.95" customHeight="1">
      <c r="A20" s="2" t="s">
        <v>1635</v>
      </c>
      <c r="B20" s="28" t="s">
        <v>1636</v>
      </c>
      <c r="C20" s="28"/>
      <c r="D20" s="29"/>
      <c r="E20" s="27">
        <f>TRUNC(E7+E10+E19, 0)</f>
        <v>218274676</v>
      </c>
      <c r="F20" s="11" t="s">
        <v>52</v>
      </c>
      <c r="G20" s="11" t="s">
        <v>52</v>
      </c>
    </row>
    <row r="21" spans="1:7" ht="21.95" customHeight="1">
      <c r="A21" s="2" t="s">
        <v>1637</v>
      </c>
      <c r="B21" s="28" t="s">
        <v>1638</v>
      </c>
      <c r="C21" s="28"/>
      <c r="D21" s="29"/>
      <c r="E21" s="27">
        <f>TRUNC(E20*0.05, 0)</f>
        <v>10913733</v>
      </c>
      <c r="F21" s="11" t="s">
        <v>1639</v>
      </c>
      <c r="G21" s="11" t="s">
        <v>52</v>
      </c>
    </row>
    <row r="22" spans="1:7" ht="21.95" customHeight="1">
      <c r="A22" s="2" t="s">
        <v>1640</v>
      </c>
      <c r="B22" s="28" t="s">
        <v>1641</v>
      </c>
      <c r="C22" s="28"/>
      <c r="D22" s="29"/>
      <c r="E22" s="27">
        <f>TRUNC((E10+E19+E21)*0.1, 0)-7675</f>
        <v>13446203</v>
      </c>
      <c r="F22" s="25" t="s">
        <v>1651</v>
      </c>
      <c r="G22" s="11" t="s">
        <v>52</v>
      </c>
    </row>
    <row r="23" spans="1:7" ht="21.95" customHeight="1">
      <c r="A23" s="2" t="s">
        <v>1642</v>
      </c>
      <c r="B23" s="28" t="s">
        <v>491</v>
      </c>
      <c r="C23" s="28"/>
      <c r="D23" s="29"/>
      <c r="E23" s="27">
        <f>TRUNC(공종별집계표!T20, 0)</f>
        <v>2819934</v>
      </c>
      <c r="F23" s="11" t="s">
        <v>52</v>
      </c>
      <c r="G23" s="11" t="s">
        <v>52</v>
      </c>
    </row>
    <row r="24" spans="1:7" ht="21.95" customHeight="1">
      <c r="A24" s="2" t="s">
        <v>305</v>
      </c>
      <c r="B24" s="28" t="s">
        <v>1643</v>
      </c>
      <c r="C24" s="28"/>
      <c r="D24" s="29"/>
      <c r="E24" s="27">
        <f>TRUNC(E20+E21+E22+E23, 0)</f>
        <v>245454546</v>
      </c>
      <c r="F24" s="11" t="s">
        <v>52</v>
      </c>
      <c r="G24" s="11" t="s">
        <v>52</v>
      </c>
    </row>
    <row r="25" spans="1:7" ht="21.95" customHeight="1">
      <c r="A25" s="2" t="s">
        <v>1644</v>
      </c>
      <c r="B25" s="28" t="s">
        <v>1645</v>
      </c>
      <c r="C25" s="28"/>
      <c r="D25" s="29"/>
      <c r="E25" s="27">
        <f>TRUNC(E24*0.1, 0)</f>
        <v>24545454</v>
      </c>
      <c r="F25" s="11" t="s">
        <v>1646</v>
      </c>
      <c r="G25" s="11" t="s">
        <v>52</v>
      </c>
    </row>
    <row r="26" spans="1:7" ht="21.95" customHeight="1">
      <c r="A26" s="2" t="s">
        <v>1647</v>
      </c>
      <c r="B26" s="28" t="s">
        <v>1648</v>
      </c>
      <c r="C26" s="28"/>
      <c r="D26" s="29"/>
      <c r="E26" s="27">
        <f>TRUNC(E24+E25, 0)</f>
        <v>270000000</v>
      </c>
      <c r="F26" s="11" t="s">
        <v>52</v>
      </c>
      <c r="G26" s="11" t="s">
        <v>52</v>
      </c>
    </row>
    <row r="27" spans="1:7" ht="21.95" customHeight="1">
      <c r="A27" s="2" t="s">
        <v>1649</v>
      </c>
      <c r="B27" s="28" t="s">
        <v>1650</v>
      </c>
      <c r="C27" s="28"/>
      <c r="D27" s="29"/>
      <c r="E27" s="27">
        <f>TRUNC(E26, 0)</f>
        <v>270000000</v>
      </c>
      <c r="F27" s="11" t="s">
        <v>52</v>
      </c>
      <c r="G27" s="11" t="s">
        <v>52</v>
      </c>
    </row>
  </sheetData>
  <mergeCells count="16">
    <mergeCell ref="B1:G1"/>
    <mergeCell ref="B2:E2"/>
    <mergeCell ref="F2:G2"/>
    <mergeCell ref="B3:D3"/>
    <mergeCell ref="B4:B19"/>
    <mergeCell ref="C4:C7"/>
    <mergeCell ref="C8:C10"/>
    <mergeCell ref="C11:C19"/>
    <mergeCell ref="B26:D26"/>
    <mergeCell ref="B27:D27"/>
    <mergeCell ref="B20:D20"/>
    <mergeCell ref="B21:D21"/>
    <mergeCell ref="B22:D22"/>
    <mergeCell ref="B23:D23"/>
    <mergeCell ref="B24:D24"/>
    <mergeCell ref="B25:D25"/>
  </mergeCells>
  <phoneticPr fontId="1" type="noConversion"/>
  <pageMargins left="0.78740157480314954" right="0" top="0.39370078740157477" bottom="0.39370078740157477" header="0" footer="0"/>
  <pageSetup paperSize="9" scale="7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topLeftCell="A7" workbookViewId="0">
      <selection sqref="A1:M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0" ht="30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0" ht="30" customHeight="1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6" t="s">
        <v>9</v>
      </c>
      <c r="H3" s="36"/>
      <c r="I3" s="36" t="s">
        <v>10</v>
      </c>
      <c r="J3" s="36"/>
      <c r="K3" s="36" t="s">
        <v>11</v>
      </c>
      <c r="L3" s="36"/>
      <c r="M3" s="36" t="s">
        <v>12</v>
      </c>
      <c r="N3" s="35" t="s">
        <v>13</v>
      </c>
      <c r="O3" s="35" t="s">
        <v>14</v>
      </c>
      <c r="P3" s="35" t="s">
        <v>15</v>
      </c>
      <c r="Q3" s="35" t="s">
        <v>16</v>
      </c>
      <c r="R3" s="35" t="s">
        <v>17</v>
      </c>
      <c r="S3" s="35" t="s">
        <v>18</v>
      </c>
      <c r="T3" s="35" t="s">
        <v>19</v>
      </c>
    </row>
    <row r="4" spans="1:20" ht="30" customHeight="1">
      <c r="A4" s="37"/>
      <c r="B4" s="37"/>
      <c r="C4" s="37"/>
      <c r="D4" s="37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37"/>
      <c r="N4" s="35"/>
      <c r="O4" s="35"/>
      <c r="P4" s="35"/>
      <c r="Q4" s="35"/>
      <c r="R4" s="35"/>
      <c r="S4" s="35"/>
      <c r="T4" s="35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F6+F7+F8+F11+F14+F16</f>
        <v>94649629</v>
      </c>
      <c r="F5" s="10">
        <f t="shared" ref="F5:F21" si="0">E5*D5</f>
        <v>94649629</v>
      </c>
      <c r="G5" s="10">
        <f>H6+H7+H8+H11+H14+H16</f>
        <v>93269933</v>
      </c>
      <c r="H5" s="10">
        <f t="shared" ref="H5:H21" si="1">G5*D5</f>
        <v>93269933</v>
      </c>
      <c r="I5" s="10">
        <f>J6+J7+J8+J11+J14+J16</f>
        <v>616663</v>
      </c>
      <c r="J5" s="10">
        <f t="shared" ref="J5:J21" si="2">I5*D5</f>
        <v>616663</v>
      </c>
      <c r="K5" s="10">
        <f t="shared" ref="K5:K21" si="3">E5+G5+I5</f>
        <v>188536225</v>
      </c>
      <c r="L5" s="10">
        <f t="shared" ref="L5:L21" si="4">F5+H5+J5</f>
        <v>188536225</v>
      </c>
      <c r="M5" s="8" t="s">
        <v>52</v>
      </c>
      <c r="N5" s="5" t="s">
        <v>53</v>
      </c>
      <c r="O5" s="5" t="s">
        <v>52</v>
      </c>
      <c r="P5" s="5" t="s">
        <v>52</v>
      </c>
      <c r="Q5" s="5" t="s">
        <v>52</v>
      </c>
      <c r="R5" s="1">
        <v>1</v>
      </c>
      <c r="S5" s="5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공종별내역서!F27</f>
        <v>58388</v>
      </c>
      <c r="F6" s="10">
        <f t="shared" si="0"/>
        <v>58388</v>
      </c>
      <c r="G6" s="10">
        <f>공종별내역서!H27</f>
        <v>3566172</v>
      </c>
      <c r="H6" s="10">
        <f t="shared" si="1"/>
        <v>3566172</v>
      </c>
      <c r="I6" s="10">
        <f>공종별내역서!J27</f>
        <v>0</v>
      </c>
      <c r="J6" s="10">
        <f t="shared" si="2"/>
        <v>0</v>
      </c>
      <c r="K6" s="10">
        <f t="shared" si="3"/>
        <v>3624560</v>
      </c>
      <c r="L6" s="10">
        <f t="shared" si="4"/>
        <v>3624560</v>
      </c>
      <c r="M6" s="8" t="s">
        <v>52</v>
      </c>
      <c r="N6" s="5" t="s">
        <v>55</v>
      </c>
      <c r="O6" s="5" t="s">
        <v>52</v>
      </c>
      <c r="P6" s="5" t="s">
        <v>53</v>
      </c>
      <c r="Q6" s="5" t="s">
        <v>52</v>
      </c>
      <c r="R6" s="1">
        <v>2</v>
      </c>
      <c r="S6" s="5" t="s">
        <v>52</v>
      </c>
      <c r="T6" s="6"/>
    </row>
    <row r="7" spans="1:20" ht="30" customHeight="1">
      <c r="A7" s="8" t="s">
        <v>72</v>
      </c>
      <c r="B7" s="8" t="s">
        <v>52</v>
      </c>
      <c r="C7" s="8" t="s">
        <v>52</v>
      </c>
      <c r="D7" s="9">
        <v>1</v>
      </c>
      <c r="E7" s="10">
        <f>공종별내역서!F51</f>
        <v>6377189</v>
      </c>
      <c r="F7" s="10">
        <f t="shared" si="0"/>
        <v>6377189</v>
      </c>
      <c r="G7" s="10">
        <f>공종별내역서!H51</f>
        <v>27452472</v>
      </c>
      <c r="H7" s="10">
        <f t="shared" si="1"/>
        <v>27452472</v>
      </c>
      <c r="I7" s="10">
        <f>공종별내역서!J51</f>
        <v>44805</v>
      </c>
      <c r="J7" s="10">
        <f t="shared" si="2"/>
        <v>44805</v>
      </c>
      <c r="K7" s="10">
        <f t="shared" si="3"/>
        <v>33874466</v>
      </c>
      <c r="L7" s="10">
        <f t="shared" si="4"/>
        <v>33874466</v>
      </c>
      <c r="M7" s="8" t="s">
        <v>52</v>
      </c>
      <c r="N7" s="5" t="s">
        <v>73</v>
      </c>
      <c r="O7" s="5" t="s">
        <v>52</v>
      </c>
      <c r="P7" s="5" t="s">
        <v>53</v>
      </c>
      <c r="Q7" s="5" t="s">
        <v>52</v>
      </c>
      <c r="R7" s="1">
        <v>2</v>
      </c>
      <c r="S7" s="5" t="s">
        <v>52</v>
      </c>
      <c r="T7" s="6"/>
    </row>
    <row r="8" spans="1:20" ht="30" customHeight="1">
      <c r="A8" s="8" t="s">
        <v>179</v>
      </c>
      <c r="B8" s="8" t="s">
        <v>52</v>
      </c>
      <c r="C8" s="8" t="s">
        <v>52</v>
      </c>
      <c r="D8" s="9">
        <v>1</v>
      </c>
      <c r="E8" s="10">
        <f>F9+F10</f>
        <v>17546192</v>
      </c>
      <c r="F8" s="10">
        <f t="shared" si="0"/>
        <v>17546192</v>
      </c>
      <c r="G8" s="10">
        <f>H9+H10</f>
        <v>44183169</v>
      </c>
      <c r="H8" s="10">
        <f t="shared" si="1"/>
        <v>44183169</v>
      </c>
      <c r="I8" s="10">
        <f>J9+J10</f>
        <v>528810</v>
      </c>
      <c r="J8" s="10">
        <f t="shared" si="2"/>
        <v>528810</v>
      </c>
      <c r="K8" s="10">
        <f t="shared" si="3"/>
        <v>62258171</v>
      </c>
      <c r="L8" s="10">
        <f t="shared" si="4"/>
        <v>62258171</v>
      </c>
      <c r="M8" s="8" t="s">
        <v>52</v>
      </c>
      <c r="N8" s="5" t="s">
        <v>180</v>
      </c>
      <c r="O8" s="5" t="s">
        <v>52</v>
      </c>
      <c r="P8" s="5" t="s">
        <v>53</v>
      </c>
      <c r="Q8" s="5" t="s">
        <v>52</v>
      </c>
      <c r="R8" s="1">
        <v>2</v>
      </c>
      <c r="S8" s="5" t="s">
        <v>52</v>
      </c>
      <c r="T8" s="6"/>
    </row>
    <row r="9" spans="1:20" ht="30" customHeight="1">
      <c r="A9" s="8" t="s">
        <v>181</v>
      </c>
      <c r="B9" s="8" t="s">
        <v>52</v>
      </c>
      <c r="C9" s="8" t="s">
        <v>52</v>
      </c>
      <c r="D9" s="9">
        <v>1</v>
      </c>
      <c r="E9" s="10">
        <f>공종별내역서!F75</f>
        <v>6710856</v>
      </c>
      <c r="F9" s="10">
        <f t="shared" si="0"/>
        <v>6710856</v>
      </c>
      <c r="G9" s="10">
        <f>공종별내역서!H75</f>
        <v>17449874</v>
      </c>
      <c r="H9" s="10">
        <f t="shared" si="1"/>
        <v>17449874</v>
      </c>
      <c r="I9" s="10">
        <f>공종별내역서!J75</f>
        <v>3480</v>
      </c>
      <c r="J9" s="10">
        <f t="shared" si="2"/>
        <v>3480</v>
      </c>
      <c r="K9" s="10">
        <f t="shared" si="3"/>
        <v>24164210</v>
      </c>
      <c r="L9" s="10">
        <f t="shared" si="4"/>
        <v>24164210</v>
      </c>
      <c r="M9" s="8" t="s">
        <v>52</v>
      </c>
      <c r="N9" s="5" t="s">
        <v>182</v>
      </c>
      <c r="O9" s="5" t="s">
        <v>52</v>
      </c>
      <c r="P9" s="5" t="s">
        <v>180</v>
      </c>
      <c r="Q9" s="5" t="s">
        <v>52</v>
      </c>
      <c r="R9" s="1">
        <v>3</v>
      </c>
      <c r="S9" s="5" t="s">
        <v>52</v>
      </c>
      <c r="T9" s="6"/>
    </row>
    <row r="10" spans="1:20" ht="30" customHeight="1">
      <c r="A10" s="8" t="s">
        <v>275</v>
      </c>
      <c r="B10" s="8" t="s">
        <v>52</v>
      </c>
      <c r="C10" s="8" t="s">
        <v>52</v>
      </c>
      <c r="D10" s="9">
        <v>1</v>
      </c>
      <c r="E10" s="10">
        <f>공종별내역서!F99</f>
        <v>10835336</v>
      </c>
      <c r="F10" s="10">
        <f t="shared" si="0"/>
        <v>10835336</v>
      </c>
      <c r="G10" s="10">
        <f>공종별내역서!H99</f>
        <v>26733295</v>
      </c>
      <c r="H10" s="10">
        <f t="shared" si="1"/>
        <v>26733295</v>
      </c>
      <c r="I10" s="10">
        <f>공종별내역서!J99</f>
        <v>525330</v>
      </c>
      <c r="J10" s="10">
        <f t="shared" si="2"/>
        <v>525330</v>
      </c>
      <c r="K10" s="10">
        <f t="shared" si="3"/>
        <v>38093961</v>
      </c>
      <c r="L10" s="10">
        <f t="shared" si="4"/>
        <v>38093961</v>
      </c>
      <c r="M10" s="8" t="s">
        <v>52</v>
      </c>
      <c r="N10" s="5" t="s">
        <v>276</v>
      </c>
      <c r="O10" s="5" t="s">
        <v>52</v>
      </c>
      <c r="P10" s="5" t="s">
        <v>180</v>
      </c>
      <c r="Q10" s="5" t="s">
        <v>52</v>
      </c>
      <c r="R10" s="1">
        <v>3</v>
      </c>
      <c r="S10" s="5" t="s">
        <v>52</v>
      </c>
      <c r="T10" s="6"/>
    </row>
    <row r="11" spans="1:20" ht="30" customHeight="1">
      <c r="A11" s="8" t="s">
        <v>338</v>
      </c>
      <c r="B11" s="8" t="s">
        <v>52</v>
      </c>
      <c r="C11" s="8" t="s">
        <v>52</v>
      </c>
      <c r="D11" s="9">
        <v>1</v>
      </c>
      <c r="E11" s="10">
        <f>F12+F13</f>
        <v>7231120</v>
      </c>
      <c r="F11" s="10">
        <f t="shared" si="0"/>
        <v>7231120</v>
      </c>
      <c r="G11" s="10">
        <f>H12+H13</f>
        <v>17998386</v>
      </c>
      <c r="H11" s="10">
        <f t="shared" si="1"/>
        <v>17998386</v>
      </c>
      <c r="I11" s="10">
        <f>J12+J13</f>
        <v>41190</v>
      </c>
      <c r="J11" s="10">
        <f t="shared" si="2"/>
        <v>41190</v>
      </c>
      <c r="K11" s="10">
        <f t="shared" si="3"/>
        <v>25270696</v>
      </c>
      <c r="L11" s="10">
        <f t="shared" si="4"/>
        <v>25270696</v>
      </c>
      <c r="M11" s="8" t="s">
        <v>52</v>
      </c>
      <c r="N11" s="5" t="s">
        <v>339</v>
      </c>
      <c r="O11" s="5" t="s">
        <v>52</v>
      </c>
      <c r="P11" s="5" t="s">
        <v>53</v>
      </c>
      <c r="Q11" s="5" t="s">
        <v>52</v>
      </c>
      <c r="R11" s="1">
        <v>2</v>
      </c>
      <c r="S11" s="5" t="s">
        <v>52</v>
      </c>
      <c r="T11" s="6"/>
    </row>
    <row r="12" spans="1:20" ht="30" customHeight="1">
      <c r="A12" s="8" t="s">
        <v>340</v>
      </c>
      <c r="B12" s="8" t="s">
        <v>52</v>
      </c>
      <c r="C12" s="8" t="s">
        <v>52</v>
      </c>
      <c r="D12" s="9">
        <v>1</v>
      </c>
      <c r="E12" s="10">
        <f>공종별내역서!F123</f>
        <v>4921714</v>
      </c>
      <c r="F12" s="10">
        <f t="shared" si="0"/>
        <v>4921714</v>
      </c>
      <c r="G12" s="10">
        <f>공종별내역서!H123</f>
        <v>13503828</v>
      </c>
      <c r="H12" s="10">
        <f t="shared" si="1"/>
        <v>13503828</v>
      </c>
      <c r="I12" s="10">
        <f>공종별내역서!J123</f>
        <v>2632</v>
      </c>
      <c r="J12" s="10">
        <f t="shared" si="2"/>
        <v>2632</v>
      </c>
      <c r="K12" s="10">
        <f t="shared" si="3"/>
        <v>18428174</v>
      </c>
      <c r="L12" s="10">
        <f t="shared" si="4"/>
        <v>18428174</v>
      </c>
      <c r="M12" s="8" t="s">
        <v>52</v>
      </c>
      <c r="N12" s="5" t="s">
        <v>341</v>
      </c>
      <c r="O12" s="5" t="s">
        <v>52</v>
      </c>
      <c r="P12" s="5" t="s">
        <v>339</v>
      </c>
      <c r="Q12" s="5" t="s">
        <v>52</v>
      </c>
      <c r="R12" s="1">
        <v>3</v>
      </c>
      <c r="S12" s="5" t="s">
        <v>52</v>
      </c>
      <c r="T12" s="6"/>
    </row>
    <row r="13" spans="1:20" ht="30" customHeight="1">
      <c r="A13" s="8" t="s">
        <v>372</v>
      </c>
      <c r="B13" s="8" t="s">
        <v>52</v>
      </c>
      <c r="C13" s="8" t="s">
        <v>52</v>
      </c>
      <c r="D13" s="9">
        <v>1</v>
      </c>
      <c r="E13" s="10">
        <f>공종별내역서!F147</f>
        <v>2309406</v>
      </c>
      <c r="F13" s="10">
        <f t="shared" si="0"/>
        <v>2309406</v>
      </c>
      <c r="G13" s="10">
        <f>공종별내역서!H147</f>
        <v>4494558</v>
      </c>
      <c r="H13" s="10">
        <f t="shared" si="1"/>
        <v>4494558</v>
      </c>
      <c r="I13" s="10">
        <f>공종별내역서!J147</f>
        <v>38558</v>
      </c>
      <c r="J13" s="10">
        <f t="shared" si="2"/>
        <v>38558</v>
      </c>
      <c r="K13" s="10">
        <f t="shared" si="3"/>
        <v>6842522</v>
      </c>
      <c r="L13" s="10">
        <f t="shared" si="4"/>
        <v>6842522</v>
      </c>
      <c r="M13" s="8" t="s">
        <v>52</v>
      </c>
      <c r="N13" s="5" t="s">
        <v>373</v>
      </c>
      <c r="O13" s="5" t="s">
        <v>52</v>
      </c>
      <c r="P13" s="5" t="s">
        <v>339</v>
      </c>
      <c r="Q13" s="5" t="s">
        <v>52</v>
      </c>
      <c r="R13" s="1">
        <v>3</v>
      </c>
      <c r="S13" s="5" t="s">
        <v>52</v>
      </c>
      <c r="T13" s="6"/>
    </row>
    <row r="14" spans="1:20" ht="30" customHeight="1">
      <c r="A14" s="8" t="s">
        <v>397</v>
      </c>
      <c r="B14" s="8" t="s">
        <v>52</v>
      </c>
      <c r="C14" s="8" t="s">
        <v>52</v>
      </c>
      <c r="D14" s="9">
        <v>1</v>
      </c>
      <c r="E14" s="10">
        <f>F15</f>
        <v>406740</v>
      </c>
      <c r="F14" s="10">
        <f t="shared" si="0"/>
        <v>406740</v>
      </c>
      <c r="G14" s="10">
        <f>H15</f>
        <v>69734</v>
      </c>
      <c r="H14" s="10">
        <f t="shared" si="1"/>
        <v>69734</v>
      </c>
      <c r="I14" s="10">
        <f>J15</f>
        <v>1858</v>
      </c>
      <c r="J14" s="10">
        <f t="shared" si="2"/>
        <v>1858</v>
      </c>
      <c r="K14" s="10">
        <f t="shared" si="3"/>
        <v>478332</v>
      </c>
      <c r="L14" s="10">
        <f t="shared" si="4"/>
        <v>478332</v>
      </c>
      <c r="M14" s="8" t="s">
        <v>52</v>
      </c>
      <c r="N14" s="5" t="s">
        <v>398</v>
      </c>
      <c r="O14" s="5" t="s">
        <v>52</v>
      </c>
      <c r="P14" s="5" t="s">
        <v>53</v>
      </c>
      <c r="Q14" s="5" t="s">
        <v>52</v>
      </c>
      <c r="R14" s="1">
        <v>2</v>
      </c>
      <c r="S14" s="5" t="s">
        <v>52</v>
      </c>
      <c r="T14" s="6"/>
    </row>
    <row r="15" spans="1:20" ht="30" customHeight="1">
      <c r="A15" s="8" t="s">
        <v>399</v>
      </c>
      <c r="B15" s="8" t="s">
        <v>52</v>
      </c>
      <c r="C15" s="8" t="s">
        <v>52</v>
      </c>
      <c r="D15" s="9">
        <v>1</v>
      </c>
      <c r="E15" s="10">
        <f>공종별내역서!F171</f>
        <v>406740</v>
      </c>
      <c r="F15" s="10">
        <f t="shared" si="0"/>
        <v>406740</v>
      </c>
      <c r="G15" s="10">
        <f>공종별내역서!H171</f>
        <v>69734</v>
      </c>
      <c r="H15" s="10">
        <f t="shared" si="1"/>
        <v>69734</v>
      </c>
      <c r="I15" s="10">
        <f>공종별내역서!J171</f>
        <v>1858</v>
      </c>
      <c r="J15" s="10">
        <f t="shared" si="2"/>
        <v>1858</v>
      </c>
      <c r="K15" s="10">
        <f t="shared" si="3"/>
        <v>478332</v>
      </c>
      <c r="L15" s="10">
        <f t="shared" si="4"/>
        <v>478332</v>
      </c>
      <c r="M15" s="8" t="s">
        <v>52</v>
      </c>
      <c r="N15" s="5" t="s">
        <v>400</v>
      </c>
      <c r="O15" s="5" t="s">
        <v>52</v>
      </c>
      <c r="P15" s="5" t="s">
        <v>398</v>
      </c>
      <c r="Q15" s="5" t="s">
        <v>52</v>
      </c>
      <c r="R15" s="1">
        <v>3</v>
      </c>
      <c r="S15" s="5" t="s">
        <v>52</v>
      </c>
      <c r="T15" s="6"/>
    </row>
    <row r="16" spans="1:20" ht="30" customHeight="1">
      <c r="A16" s="8" t="s">
        <v>416</v>
      </c>
      <c r="B16" s="8" t="s">
        <v>52</v>
      </c>
      <c r="C16" s="8" t="s">
        <v>52</v>
      </c>
      <c r="D16" s="9">
        <v>1</v>
      </c>
      <c r="E16" s="10">
        <f>F17+F18+F19</f>
        <v>63030000</v>
      </c>
      <c r="F16" s="10">
        <f t="shared" si="0"/>
        <v>63030000</v>
      </c>
      <c r="G16" s="10">
        <f>H17+H18+H19</f>
        <v>0</v>
      </c>
      <c r="H16" s="10">
        <f t="shared" si="1"/>
        <v>0</v>
      </c>
      <c r="I16" s="10">
        <f>J17+J18+J19</f>
        <v>0</v>
      </c>
      <c r="J16" s="10">
        <f t="shared" si="2"/>
        <v>0</v>
      </c>
      <c r="K16" s="10">
        <f t="shared" si="3"/>
        <v>63030000</v>
      </c>
      <c r="L16" s="10">
        <f t="shared" si="4"/>
        <v>63030000</v>
      </c>
      <c r="M16" s="8" t="s">
        <v>52</v>
      </c>
      <c r="N16" s="5" t="s">
        <v>417</v>
      </c>
      <c r="O16" s="5" t="s">
        <v>52</v>
      </c>
      <c r="P16" s="5" t="s">
        <v>53</v>
      </c>
      <c r="Q16" s="5" t="s">
        <v>52</v>
      </c>
      <c r="R16" s="1">
        <v>2</v>
      </c>
      <c r="S16" s="5" t="s">
        <v>52</v>
      </c>
      <c r="T16" s="6"/>
    </row>
    <row r="17" spans="1:20" ht="30" customHeight="1">
      <c r="A17" s="8" t="s">
        <v>418</v>
      </c>
      <c r="B17" s="8" t="s">
        <v>52</v>
      </c>
      <c r="C17" s="8" t="s">
        <v>52</v>
      </c>
      <c r="D17" s="9">
        <v>1</v>
      </c>
      <c r="E17" s="10">
        <f>공종별내역서!F195</f>
        <v>34630000</v>
      </c>
      <c r="F17" s="10">
        <f t="shared" si="0"/>
        <v>34630000</v>
      </c>
      <c r="G17" s="10">
        <f>공종별내역서!H195</f>
        <v>0</v>
      </c>
      <c r="H17" s="10">
        <f t="shared" si="1"/>
        <v>0</v>
      </c>
      <c r="I17" s="10">
        <f>공종별내역서!J195</f>
        <v>0</v>
      </c>
      <c r="J17" s="10">
        <f t="shared" si="2"/>
        <v>0</v>
      </c>
      <c r="K17" s="10">
        <f t="shared" si="3"/>
        <v>34630000</v>
      </c>
      <c r="L17" s="10">
        <f t="shared" si="4"/>
        <v>34630000</v>
      </c>
      <c r="M17" s="8" t="s">
        <v>52</v>
      </c>
      <c r="N17" s="5" t="s">
        <v>419</v>
      </c>
      <c r="O17" s="5" t="s">
        <v>52</v>
      </c>
      <c r="P17" s="5" t="s">
        <v>417</v>
      </c>
      <c r="Q17" s="5" t="s">
        <v>52</v>
      </c>
      <c r="R17" s="1">
        <v>3</v>
      </c>
      <c r="S17" s="5" t="s">
        <v>52</v>
      </c>
      <c r="T17" s="6"/>
    </row>
    <row r="18" spans="1:20" ht="30" customHeight="1">
      <c r="A18" s="8" t="s">
        <v>455</v>
      </c>
      <c r="B18" s="8" t="s">
        <v>52</v>
      </c>
      <c r="C18" s="8" t="s">
        <v>52</v>
      </c>
      <c r="D18" s="9">
        <v>1</v>
      </c>
      <c r="E18" s="10">
        <f>공종별내역서!F219</f>
        <v>10800000</v>
      </c>
      <c r="F18" s="10">
        <f t="shared" si="0"/>
        <v>10800000</v>
      </c>
      <c r="G18" s="10">
        <f>공종별내역서!H219</f>
        <v>0</v>
      </c>
      <c r="H18" s="10">
        <f t="shared" si="1"/>
        <v>0</v>
      </c>
      <c r="I18" s="10">
        <f>공종별내역서!J219</f>
        <v>0</v>
      </c>
      <c r="J18" s="10">
        <f t="shared" si="2"/>
        <v>0</v>
      </c>
      <c r="K18" s="10">
        <f t="shared" si="3"/>
        <v>10800000</v>
      </c>
      <c r="L18" s="10">
        <f t="shared" si="4"/>
        <v>10800000</v>
      </c>
      <c r="M18" s="8" t="s">
        <v>52</v>
      </c>
      <c r="N18" s="5" t="s">
        <v>456</v>
      </c>
      <c r="O18" s="5" t="s">
        <v>52</v>
      </c>
      <c r="P18" s="5" t="s">
        <v>417</v>
      </c>
      <c r="Q18" s="5" t="s">
        <v>52</v>
      </c>
      <c r="R18" s="1">
        <v>3</v>
      </c>
      <c r="S18" s="5" t="s">
        <v>52</v>
      </c>
      <c r="T18" s="6"/>
    </row>
    <row r="19" spans="1:20" ht="30" customHeight="1">
      <c r="A19" s="8" t="s">
        <v>469</v>
      </c>
      <c r="B19" s="8" t="s">
        <v>52</v>
      </c>
      <c r="C19" s="8" t="s">
        <v>52</v>
      </c>
      <c r="D19" s="9">
        <v>1</v>
      </c>
      <c r="E19" s="10">
        <f>공종별내역서!F243</f>
        <v>17600000</v>
      </c>
      <c r="F19" s="10">
        <f t="shared" si="0"/>
        <v>17600000</v>
      </c>
      <c r="G19" s="10">
        <f>공종별내역서!H243</f>
        <v>0</v>
      </c>
      <c r="H19" s="10">
        <f t="shared" si="1"/>
        <v>0</v>
      </c>
      <c r="I19" s="10">
        <f>공종별내역서!J243</f>
        <v>0</v>
      </c>
      <c r="J19" s="10">
        <f t="shared" si="2"/>
        <v>0</v>
      </c>
      <c r="K19" s="10">
        <f t="shared" si="3"/>
        <v>17600000</v>
      </c>
      <c r="L19" s="10">
        <f t="shared" si="4"/>
        <v>17600000</v>
      </c>
      <c r="M19" s="8" t="s">
        <v>52</v>
      </c>
      <c r="N19" s="5" t="s">
        <v>470</v>
      </c>
      <c r="O19" s="5" t="s">
        <v>52</v>
      </c>
      <c r="P19" s="5" t="s">
        <v>417</v>
      </c>
      <c r="Q19" s="5" t="s">
        <v>52</v>
      </c>
      <c r="R19" s="1">
        <v>3</v>
      </c>
      <c r="S19" s="5" t="s">
        <v>52</v>
      </c>
      <c r="T19" s="6"/>
    </row>
    <row r="20" spans="1:20" ht="30" customHeight="1">
      <c r="A20" s="8" t="s">
        <v>486</v>
      </c>
      <c r="B20" s="8" t="s">
        <v>52</v>
      </c>
      <c r="C20" s="8" t="s">
        <v>52</v>
      </c>
      <c r="D20" s="9">
        <v>1</v>
      </c>
      <c r="E20" s="10">
        <f>F21</f>
        <v>0</v>
      </c>
      <c r="F20" s="10">
        <f t="shared" si="0"/>
        <v>0</v>
      </c>
      <c r="G20" s="10">
        <f>H21</f>
        <v>0</v>
      </c>
      <c r="H20" s="10">
        <f t="shared" si="1"/>
        <v>0</v>
      </c>
      <c r="I20" s="10">
        <f>J21</f>
        <v>2819934</v>
      </c>
      <c r="J20" s="10">
        <f t="shared" si="2"/>
        <v>2819934</v>
      </c>
      <c r="K20" s="10">
        <f t="shared" si="3"/>
        <v>2819934</v>
      </c>
      <c r="L20" s="10">
        <f t="shared" si="4"/>
        <v>2819934</v>
      </c>
      <c r="M20" s="8" t="s">
        <v>52</v>
      </c>
      <c r="N20" s="5" t="s">
        <v>487</v>
      </c>
      <c r="O20" s="5" t="s">
        <v>52</v>
      </c>
      <c r="P20" s="5" t="s">
        <v>52</v>
      </c>
      <c r="Q20" s="5" t="s">
        <v>488</v>
      </c>
      <c r="R20" s="1">
        <v>2</v>
      </c>
      <c r="S20" s="5" t="s">
        <v>52</v>
      </c>
      <c r="T20" s="6">
        <f>L20*1</f>
        <v>2819934</v>
      </c>
    </row>
    <row r="21" spans="1:20" ht="30" customHeight="1">
      <c r="A21" s="8" t="s">
        <v>489</v>
      </c>
      <c r="B21" s="8" t="s">
        <v>52</v>
      </c>
      <c r="C21" s="8" t="s">
        <v>52</v>
      </c>
      <c r="D21" s="9">
        <v>1</v>
      </c>
      <c r="E21" s="10">
        <f>공종별내역서!F267</f>
        <v>0</v>
      </c>
      <c r="F21" s="10">
        <f t="shared" si="0"/>
        <v>0</v>
      </c>
      <c r="G21" s="10">
        <f>공종별내역서!H267</f>
        <v>0</v>
      </c>
      <c r="H21" s="10">
        <f t="shared" si="1"/>
        <v>0</v>
      </c>
      <c r="I21" s="10">
        <f>공종별내역서!J267</f>
        <v>2819934</v>
      </c>
      <c r="J21" s="10">
        <f t="shared" si="2"/>
        <v>2819934</v>
      </c>
      <c r="K21" s="10">
        <f t="shared" si="3"/>
        <v>2819934</v>
      </c>
      <c r="L21" s="10">
        <f t="shared" si="4"/>
        <v>2819934</v>
      </c>
      <c r="M21" s="8" t="s">
        <v>52</v>
      </c>
      <c r="N21" s="5" t="s">
        <v>490</v>
      </c>
      <c r="O21" s="5" t="s">
        <v>52</v>
      </c>
      <c r="P21" s="5" t="s">
        <v>487</v>
      </c>
      <c r="Q21" s="5" t="s">
        <v>52</v>
      </c>
      <c r="R21" s="1">
        <v>3</v>
      </c>
      <c r="S21" s="5" t="s">
        <v>52</v>
      </c>
      <c r="T21" s="6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4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4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4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4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4"/>
    </row>
    <row r="27" spans="1:20" ht="30" customHeight="1">
      <c r="A27" s="9" t="s">
        <v>70</v>
      </c>
      <c r="B27" s="9"/>
      <c r="C27" s="9"/>
      <c r="D27" s="9"/>
      <c r="E27" s="9"/>
      <c r="F27" s="10">
        <f>F5</f>
        <v>94649629</v>
      </c>
      <c r="G27" s="9"/>
      <c r="H27" s="10">
        <f>H5</f>
        <v>93269933</v>
      </c>
      <c r="I27" s="9"/>
      <c r="J27" s="10">
        <f>J5</f>
        <v>616663</v>
      </c>
      <c r="K27" s="9"/>
      <c r="L27" s="10">
        <f>L5</f>
        <v>188536225</v>
      </c>
      <c r="M27" s="9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67"/>
  <sheetViews>
    <sheetView tabSelected="1" topLeftCell="A226" workbookViewId="0">
      <selection activeCell="AX89" sqref="AX89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48" ht="30" customHeight="1">
      <c r="A2" s="36" t="s">
        <v>2</v>
      </c>
      <c r="B2" s="36" t="s">
        <v>3</v>
      </c>
      <c r="C2" s="36" t="s">
        <v>4</v>
      </c>
      <c r="D2" s="36" t="s">
        <v>5</v>
      </c>
      <c r="E2" s="36" t="s">
        <v>6</v>
      </c>
      <c r="F2" s="36"/>
      <c r="G2" s="36" t="s">
        <v>9</v>
      </c>
      <c r="H2" s="36"/>
      <c r="I2" s="36" t="s">
        <v>10</v>
      </c>
      <c r="J2" s="36"/>
      <c r="K2" s="36" t="s">
        <v>11</v>
      </c>
      <c r="L2" s="36"/>
      <c r="M2" s="36" t="s">
        <v>12</v>
      </c>
      <c r="N2" s="35" t="s">
        <v>20</v>
      </c>
      <c r="O2" s="35" t="s">
        <v>14</v>
      </c>
      <c r="P2" s="35" t="s">
        <v>21</v>
      </c>
      <c r="Q2" s="35" t="s">
        <v>13</v>
      </c>
      <c r="R2" s="35" t="s">
        <v>22</v>
      </c>
      <c r="S2" s="35" t="s">
        <v>23</v>
      </c>
      <c r="T2" s="35" t="s">
        <v>24</v>
      </c>
      <c r="U2" s="35" t="s">
        <v>25</v>
      </c>
      <c r="V2" s="35" t="s">
        <v>26</v>
      </c>
      <c r="W2" s="35" t="s">
        <v>27</v>
      </c>
      <c r="X2" s="35" t="s">
        <v>28</v>
      </c>
      <c r="Y2" s="35" t="s">
        <v>29</v>
      </c>
      <c r="Z2" s="35" t="s">
        <v>30</v>
      </c>
      <c r="AA2" s="35" t="s">
        <v>31</v>
      </c>
      <c r="AB2" s="35" t="s">
        <v>32</v>
      </c>
      <c r="AC2" s="35" t="s">
        <v>33</v>
      </c>
      <c r="AD2" s="35" t="s">
        <v>34</v>
      </c>
      <c r="AE2" s="35" t="s">
        <v>35</v>
      </c>
      <c r="AF2" s="35" t="s">
        <v>36</v>
      </c>
      <c r="AG2" s="35" t="s">
        <v>37</v>
      </c>
      <c r="AH2" s="35" t="s">
        <v>38</v>
      </c>
      <c r="AI2" s="35" t="s">
        <v>39</v>
      </c>
      <c r="AJ2" s="35" t="s">
        <v>40</v>
      </c>
      <c r="AK2" s="35" t="s">
        <v>41</v>
      </c>
      <c r="AL2" s="35" t="s">
        <v>42</v>
      </c>
      <c r="AM2" s="35" t="s">
        <v>43</v>
      </c>
      <c r="AN2" s="35" t="s">
        <v>44</v>
      </c>
      <c r="AO2" s="35" t="s">
        <v>45</v>
      </c>
      <c r="AP2" s="35" t="s">
        <v>46</v>
      </c>
      <c r="AQ2" s="35" t="s">
        <v>47</v>
      </c>
      <c r="AR2" s="35" t="s">
        <v>48</v>
      </c>
      <c r="AS2" s="35" t="s">
        <v>16</v>
      </c>
      <c r="AT2" s="35" t="s">
        <v>17</v>
      </c>
      <c r="AU2" s="35" t="s">
        <v>49</v>
      </c>
      <c r="AV2" s="35" t="s">
        <v>50</v>
      </c>
    </row>
    <row r="3" spans="1:48" ht="30" customHeight="1">
      <c r="A3" s="36"/>
      <c r="B3" s="36"/>
      <c r="C3" s="36"/>
      <c r="D3" s="36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</row>
    <row r="4" spans="1:48" ht="30" customHeight="1">
      <c r="A4" s="8" t="s">
        <v>54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5" t="s">
        <v>55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>
      <c r="A5" s="8" t="s">
        <v>56</v>
      </c>
      <c r="B5" s="8" t="s">
        <v>57</v>
      </c>
      <c r="C5" s="8" t="s">
        <v>58</v>
      </c>
      <c r="D5" s="9">
        <v>2</v>
      </c>
      <c r="E5" s="10">
        <f>TRUNC(일위대가목록!E4,0)</f>
        <v>29194</v>
      </c>
      <c r="F5" s="10">
        <f>TRUNC(E5*D5, 0)</f>
        <v>58388</v>
      </c>
      <c r="G5" s="10">
        <f>TRUNC(일위대가목록!F4,0)</f>
        <v>59406</v>
      </c>
      <c r="H5" s="10">
        <f>TRUNC(G5*D5, 0)</f>
        <v>118812</v>
      </c>
      <c r="I5" s="10">
        <f>TRUNC(일위대가목록!G4,0)</f>
        <v>0</v>
      </c>
      <c r="J5" s="10">
        <f>TRUNC(I5*D5, 0)</f>
        <v>0</v>
      </c>
      <c r="K5" s="10">
        <f>TRUNC(E5+G5+I5, 0)</f>
        <v>88600</v>
      </c>
      <c r="L5" s="10">
        <f>TRUNC(F5+H5+J5, 0)</f>
        <v>177200</v>
      </c>
      <c r="M5" s="8" t="s">
        <v>59</v>
      </c>
      <c r="N5" s="5" t="s">
        <v>60</v>
      </c>
      <c r="O5" s="5" t="s">
        <v>52</v>
      </c>
      <c r="P5" s="5" t="s">
        <v>52</v>
      </c>
      <c r="Q5" s="5" t="s">
        <v>55</v>
      </c>
      <c r="R5" s="5" t="s">
        <v>61</v>
      </c>
      <c r="S5" s="5" t="s">
        <v>62</v>
      </c>
      <c r="T5" s="5" t="s">
        <v>62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52</v>
      </c>
      <c r="AS5" s="5" t="s">
        <v>52</v>
      </c>
      <c r="AT5" s="1"/>
      <c r="AU5" s="5" t="s">
        <v>63</v>
      </c>
      <c r="AV5" s="1">
        <v>4</v>
      </c>
    </row>
    <row r="6" spans="1:48" ht="30" customHeight="1">
      <c r="A6" s="8" t="s">
        <v>64</v>
      </c>
      <c r="B6" s="8" t="s">
        <v>65</v>
      </c>
      <c r="C6" s="8" t="s">
        <v>66</v>
      </c>
      <c r="D6" s="9">
        <v>960</v>
      </c>
      <c r="E6" s="10">
        <f>TRUNC(일위대가목록!E5,0)</f>
        <v>0</v>
      </c>
      <c r="F6" s="10">
        <f>TRUNC(E6*D6, 0)</f>
        <v>0</v>
      </c>
      <c r="G6" s="10">
        <f>TRUNC(일위대가목록!F5,0)</f>
        <v>3591</v>
      </c>
      <c r="H6" s="10">
        <f>TRUNC(G6*D6, 0)</f>
        <v>3447360</v>
      </c>
      <c r="I6" s="10">
        <f>TRUNC(일위대가목록!G5,0)</f>
        <v>0</v>
      </c>
      <c r="J6" s="10">
        <f>TRUNC(I6*D6, 0)</f>
        <v>0</v>
      </c>
      <c r="K6" s="10">
        <f>TRUNC(E6+G6+I6, 0)</f>
        <v>3591</v>
      </c>
      <c r="L6" s="10">
        <f>TRUNC(F6+H6+J6, 0)</f>
        <v>3447360</v>
      </c>
      <c r="M6" s="8" t="s">
        <v>67</v>
      </c>
      <c r="N6" s="5" t="s">
        <v>68</v>
      </c>
      <c r="O6" s="5" t="s">
        <v>52</v>
      </c>
      <c r="P6" s="5" t="s">
        <v>52</v>
      </c>
      <c r="Q6" s="5" t="s">
        <v>55</v>
      </c>
      <c r="R6" s="5" t="s">
        <v>61</v>
      </c>
      <c r="S6" s="5" t="s">
        <v>62</v>
      </c>
      <c r="T6" s="5" t="s">
        <v>62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 t="s">
        <v>52</v>
      </c>
      <c r="AS6" s="5" t="s">
        <v>52</v>
      </c>
      <c r="AT6" s="1"/>
      <c r="AU6" s="5" t="s">
        <v>69</v>
      </c>
      <c r="AV6" s="1">
        <v>5</v>
      </c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 t="s">
        <v>70</v>
      </c>
      <c r="B27" s="9"/>
      <c r="C27" s="9"/>
      <c r="D27" s="9"/>
      <c r="E27" s="9"/>
      <c r="F27" s="10">
        <f>SUM(F5:F26)</f>
        <v>58388</v>
      </c>
      <c r="G27" s="9"/>
      <c r="H27" s="10">
        <f>SUM(H5:H26)</f>
        <v>3566172</v>
      </c>
      <c r="I27" s="9"/>
      <c r="J27" s="10">
        <f>SUM(J5:J26)</f>
        <v>0</v>
      </c>
      <c r="K27" s="9"/>
      <c r="L27" s="10">
        <f>SUM(L5:L26)</f>
        <v>3624560</v>
      </c>
      <c r="M27" s="9"/>
      <c r="N27" t="s">
        <v>71</v>
      </c>
    </row>
    <row r="28" spans="1:48" ht="30" customHeight="1">
      <c r="A28" s="8" t="s">
        <v>72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"/>
      <c r="O28" s="1"/>
      <c r="P28" s="1"/>
      <c r="Q28" s="5" t="s">
        <v>73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30" customHeight="1">
      <c r="A29" s="8" t="s">
        <v>74</v>
      </c>
      <c r="B29" s="8" t="s">
        <v>75</v>
      </c>
      <c r="C29" s="8" t="s">
        <v>66</v>
      </c>
      <c r="D29" s="9">
        <v>57</v>
      </c>
      <c r="E29" s="10">
        <f>TRUNC(일위대가목록!E6,0)</f>
        <v>1827</v>
      </c>
      <c r="F29" s="10">
        <f t="shared" ref="F29:F50" si="0">TRUNC(E29*D29, 0)</f>
        <v>104139</v>
      </c>
      <c r="G29" s="10">
        <f>TRUNC(일위대가목록!F6,0)</f>
        <v>6741</v>
      </c>
      <c r="H29" s="10">
        <f t="shared" ref="H29:H50" si="1">TRUNC(G29*D29, 0)</f>
        <v>384237</v>
      </c>
      <c r="I29" s="10">
        <f>TRUNC(일위대가목록!G6,0)</f>
        <v>67</v>
      </c>
      <c r="J29" s="10">
        <f t="shared" ref="J29:J50" si="2">TRUNC(I29*D29, 0)</f>
        <v>3819</v>
      </c>
      <c r="K29" s="10">
        <f t="shared" ref="K29:K50" si="3">TRUNC(E29+G29+I29, 0)</f>
        <v>8635</v>
      </c>
      <c r="L29" s="10">
        <f t="shared" ref="L29:L50" si="4">TRUNC(F29+H29+J29, 0)</f>
        <v>492195</v>
      </c>
      <c r="M29" s="8" t="s">
        <v>76</v>
      </c>
      <c r="N29" s="5" t="s">
        <v>77</v>
      </c>
      <c r="O29" s="5" t="s">
        <v>52</v>
      </c>
      <c r="P29" s="5" t="s">
        <v>52</v>
      </c>
      <c r="Q29" s="5" t="s">
        <v>73</v>
      </c>
      <c r="R29" s="5" t="s">
        <v>61</v>
      </c>
      <c r="S29" s="5" t="s">
        <v>62</v>
      </c>
      <c r="T29" s="5" t="s">
        <v>62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52</v>
      </c>
      <c r="AS29" s="5" t="s">
        <v>52</v>
      </c>
      <c r="AT29" s="1"/>
      <c r="AU29" s="5" t="s">
        <v>78</v>
      </c>
      <c r="AV29" s="1">
        <v>159</v>
      </c>
    </row>
    <row r="30" spans="1:48" ht="30" customHeight="1">
      <c r="A30" s="8" t="s">
        <v>79</v>
      </c>
      <c r="B30" s="8" t="s">
        <v>80</v>
      </c>
      <c r="C30" s="8" t="s">
        <v>66</v>
      </c>
      <c r="D30" s="9">
        <v>57</v>
      </c>
      <c r="E30" s="10">
        <f>TRUNC(일위대가목록!E7,0)</f>
        <v>1076</v>
      </c>
      <c r="F30" s="10">
        <f t="shared" si="0"/>
        <v>61332</v>
      </c>
      <c r="G30" s="10">
        <f>TRUNC(일위대가목록!F7,0)</f>
        <v>16607</v>
      </c>
      <c r="H30" s="10">
        <f t="shared" si="1"/>
        <v>946599</v>
      </c>
      <c r="I30" s="10">
        <f>TRUNC(일위대가목록!G7,0)</f>
        <v>0</v>
      </c>
      <c r="J30" s="10">
        <f t="shared" si="2"/>
        <v>0</v>
      </c>
      <c r="K30" s="10">
        <f t="shared" si="3"/>
        <v>17683</v>
      </c>
      <c r="L30" s="10">
        <f t="shared" si="4"/>
        <v>1007931</v>
      </c>
      <c r="M30" s="8" t="s">
        <v>81</v>
      </c>
      <c r="N30" s="5" t="s">
        <v>82</v>
      </c>
      <c r="O30" s="5" t="s">
        <v>52</v>
      </c>
      <c r="P30" s="5" t="s">
        <v>52</v>
      </c>
      <c r="Q30" s="5" t="s">
        <v>73</v>
      </c>
      <c r="R30" s="5" t="s">
        <v>61</v>
      </c>
      <c r="S30" s="5" t="s">
        <v>62</v>
      </c>
      <c r="T30" s="5" t="s">
        <v>62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52</v>
      </c>
      <c r="AS30" s="5" t="s">
        <v>52</v>
      </c>
      <c r="AT30" s="1"/>
      <c r="AU30" s="5" t="s">
        <v>83</v>
      </c>
      <c r="AV30" s="1">
        <v>14</v>
      </c>
    </row>
    <row r="31" spans="1:48" ht="30" customHeight="1">
      <c r="A31" s="8" t="s">
        <v>84</v>
      </c>
      <c r="B31" s="8" t="s">
        <v>85</v>
      </c>
      <c r="C31" s="8" t="s">
        <v>66</v>
      </c>
      <c r="D31" s="9">
        <v>68</v>
      </c>
      <c r="E31" s="10">
        <f>TRUNC(일위대가목록!E8,0)</f>
        <v>1995</v>
      </c>
      <c r="F31" s="10">
        <f t="shared" si="0"/>
        <v>135660</v>
      </c>
      <c r="G31" s="10">
        <f>TRUNC(일위대가목록!F8,0)</f>
        <v>24585</v>
      </c>
      <c r="H31" s="10">
        <f t="shared" si="1"/>
        <v>1671780</v>
      </c>
      <c r="I31" s="10">
        <f>TRUNC(일위대가목록!G8,0)</f>
        <v>0</v>
      </c>
      <c r="J31" s="10">
        <f t="shared" si="2"/>
        <v>0</v>
      </c>
      <c r="K31" s="10">
        <f t="shared" si="3"/>
        <v>26580</v>
      </c>
      <c r="L31" s="10">
        <f t="shared" si="4"/>
        <v>1807440</v>
      </c>
      <c r="M31" s="8" t="s">
        <v>86</v>
      </c>
      <c r="N31" s="5" t="s">
        <v>87</v>
      </c>
      <c r="O31" s="5" t="s">
        <v>52</v>
      </c>
      <c r="P31" s="5" t="s">
        <v>52</v>
      </c>
      <c r="Q31" s="5" t="s">
        <v>73</v>
      </c>
      <c r="R31" s="5" t="s">
        <v>61</v>
      </c>
      <c r="S31" s="5" t="s">
        <v>62</v>
      </c>
      <c r="T31" s="5" t="s">
        <v>62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52</v>
      </c>
      <c r="AS31" s="5" t="s">
        <v>52</v>
      </c>
      <c r="AT31" s="1"/>
      <c r="AU31" s="5" t="s">
        <v>88</v>
      </c>
      <c r="AV31" s="1">
        <v>94</v>
      </c>
    </row>
    <row r="32" spans="1:48" ht="30" customHeight="1">
      <c r="A32" s="8" t="s">
        <v>89</v>
      </c>
      <c r="B32" s="8" t="s">
        <v>90</v>
      </c>
      <c r="C32" s="8" t="s">
        <v>66</v>
      </c>
      <c r="D32" s="9">
        <v>960</v>
      </c>
      <c r="E32" s="10">
        <f>TRUNC(일위대가목록!E9,0)</f>
        <v>6166</v>
      </c>
      <c r="F32" s="10">
        <f t="shared" si="0"/>
        <v>5919360</v>
      </c>
      <c r="G32" s="10">
        <f>TRUNC(일위대가목록!F9,0)</f>
        <v>7867</v>
      </c>
      <c r="H32" s="10">
        <f t="shared" si="1"/>
        <v>7552320</v>
      </c>
      <c r="I32" s="10">
        <f>TRUNC(일위대가목록!G9,0)</f>
        <v>0</v>
      </c>
      <c r="J32" s="10">
        <f t="shared" si="2"/>
        <v>0</v>
      </c>
      <c r="K32" s="10">
        <f t="shared" si="3"/>
        <v>14033</v>
      </c>
      <c r="L32" s="10">
        <f t="shared" si="4"/>
        <v>13471680</v>
      </c>
      <c r="M32" s="8" t="s">
        <v>91</v>
      </c>
      <c r="N32" s="5" t="s">
        <v>92</v>
      </c>
      <c r="O32" s="5" t="s">
        <v>52</v>
      </c>
      <c r="P32" s="5" t="s">
        <v>52</v>
      </c>
      <c r="Q32" s="5" t="s">
        <v>73</v>
      </c>
      <c r="R32" s="5" t="s">
        <v>61</v>
      </c>
      <c r="S32" s="5" t="s">
        <v>62</v>
      </c>
      <c r="T32" s="5" t="s">
        <v>62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 t="s">
        <v>52</v>
      </c>
      <c r="AS32" s="5" t="s">
        <v>52</v>
      </c>
      <c r="AT32" s="1"/>
      <c r="AU32" s="5" t="s">
        <v>93</v>
      </c>
      <c r="AV32" s="1">
        <v>95</v>
      </c>
    </row>
    <row r="33" spans="1:48" ht="30" customHeight="1">
      <c r="A33" s="8" t="s">
        <v>94</v>
      </c>
      <c r="B33" s="8" t="s">
        <v>95</v>
      </c>
      <c r="C33" s="8" t="s">
        <v>96</v>
      </c>
      <c r="D33" s="9">
        <v>3</v>
      </c>
      <c r="E33" s="10">
        <f>TRUNC(일위대가목록!E10,0)</f>
        <v>0</v>
      </c>
      <c r="F33" s="10">
        <f t="shared" si="0"/>
        <v>0</v>
      </c>
      <c r="G33" s="10">
        <f>TRUNC(일위대가목록!F10,0)</f>
        <v>19499</v>
      </c>
      <c r="H33" s="10">
        <f t="shared" si="1"/>
        <v>58497</v>
      </c>
      <c r="I33" s="10">
        <f>TRUNC(일위대가목록!G10,0)</f>
        <v>0</v>
      </c>
      <c r="J33" s="10">
        <f t="shared" si="2"/>
        <v>0</v>
      </c>
      <c r="K33" s="10">
        <f t="shared" si="3"/>
        <v>19499</v>
      </c>
      <c r="L33" s="10">
        <f t="shared" si="4"/>
        <v>58497</v>
      </c>
      <c r="M33" s="8" t="s">
        <v>97</v>
      </c>
      <c r="N33" s="5" t="s">
        <v>98</v>
      </c>
      <c r="O33" s="5" t="s">
        <v>52</v>
      </c>
      <c r="P33" s="5" t="s">
        <v>52</v>
      </c>
      <c r="Q33" s="5" t="s">
        <v>73</v>
      </c>
      <c r="R33" s="5" t="s">
        <v>61</v>
      </c>
      <c r="S33" s="5" t="s">
        <v>62</v>
      </c>
      <c r="T33" s="5" t="s">
        <v>62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5" t="s">
        <v>52</v>
      </c>
      <c r="AS33" s="5" t="s">
        <v>52</v>
      </c>
      <c r="AT33" s="1"/>
      <c r="AU33" s="5" t="s">
        <v>99</v>
      </c>
      <c r="AV33" s="1">
        <v>12</v>
      </c>
    </row>
    <row r="34" spans="1:48" ht="30" customHeight="1">
      <c r="A34" s="8" t="s">
        <v>100</v>
      </c>
      <c r="B34" s="8" t="s">
        <v>52</v>
      </c>
      <c r="C34" s="8" t="s">
        <v>96</v>
      </c>
      <c r="D34" s="9">
        <v>22</v>
      </c>
      <c r="E34" s="10">
        <f>TRUNC(일위대가목록!E11,0)</f>
        <v>2750</v>
      </c>
      <c r="F34" s="10">
        <f t="shared" si="0"/>
        <v>60500</v>
      </c>
      <c r="G34" s="10">
        <f>TRUNC(일위대가목록!F11,0)</f>
        <v>3082</v>
      </c>
      <c r="H34" s="10">
        <f t="shared" si="1"/>
        <v>67804</v>
      </c>
      <c r="I34" s="10">
        <f>TRUNC(일위대가목록!G11,0)</f>
        <v>1814</v>
      </c>
      <c r="J34" s="10">
        <f t="shared" si="2"/>
        <v>39908</v>
      </c>
      <c r="K34" s="10">
        <f t="shared" si="3"/>
        <v>7646</v>
      </c>
      <c r="L34" s="10">
        <f t="shared" si="4"/>
        <v>168212</v>
      </c>
      <c r="M34" s="8" t="s">
        <v>101</v>
      </c>
      <c r="N34" s="5" t="s">
        <v>102</v>
      </c>
      <c r="O34" s="5" t="s">
        <v>52</v>
      </c>
      <c r="P34" s="5" t="s">
        <v>52</v>
      </c>
      <c r="Q34" s="5" t="s">
        <v>73</v>
      </c>
      <c r="R34" s="5" t="s">
        <v>61</v>
      </c>
      <c r="S34" s="5" t="s">
        <v>62</v>
      </c>
      <c r="T34" s="5" t="s">
        <v>62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 t="s">
        <v>52</v>
      </c>
      <c r="AS34" s="5" t="s">
        <v>52</v>
      </c>
      <c r="AT34" s="1"/>
      <c r="AU34" s="5" t="s">
        <v>103</v>
      </c>
      <c r="AV34" s="1">
        <v>13</v>
      </c>
    </row>
    <row r="35" spans="1:48" ht="30" customHeight="1">
      <c r="A35" s="8" t="s">
        <v>104</v>
      </c>
      <c r="B35" s="8" t="s">
        <v>105</v>
      </c>
      <c r="C35" s="8" t="s">
        <v>66</v>
      </c>
      <c r="D35" s="9">
        <v>9</v>
      </c>
      <c r="E35" s="10">
        <f>TRUNC(일위대가목록!E12,0)</f>
        <v>2415</v>
      </c>
      <c r="F35" s="10">
        <f t="shared" si="0"/>
        <v>21735</v>
      </c>
      <c r="G35" s="10">
        <f>TRUNC(일위대가목록!F12,0)</f>
        <v>875</v>
      </c>
      <c r="H35" s="10">
        <f t="shared" si="1"/>
        <v>7875</v>
      </c>
      <c r="I35" s="10">
        <f>TRUNC(일위대가목록!G12,0)</f>
        <v>0</v>
      </c>
      <c r="J35" s="10">
        <f t="shared" si="2"/>
        <v>0</v>
      </c>
      <c r="K35" s="10">
        <f t="shared" si="3"/>
        <v>3290</v>
      </c>
      <c r="L35" s="10">
        <f t="shared" si="4"/>
        <v>29610</v>
      </c>
      <c r="M35" s="8" t="s">
        <v>106</v>
      </c>
      <c r="N35" s="5" t="s">
        <v>107</v>
      </c>
      <c r="O35" s="5" t="s">
        <v>52</v>
      </c>
      <c r="P35" s="5" t="s">
        <v>52</v>
      </c>
      <c r="Q35" s="5" t="s">
        <v>73</v>
      </c>
      <c r="R35" s="5" t="s">
        <v>61</v>
      </c>
      <c r="S35" s="5" t="s">
        <v>62</v>
      </c>
      <c r="T35" s="5" t="s">
        <v>62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5" t="s">
        <v>52</v>
      </c>
      <c r="AS35" s="5" t="s">
        <v>52</v>
      </c>
      <c r="AT35" s="1"/>
      <c r="AU35" s="5" t="s">
        <v>108</v>
      </c>
      <c r="AV35" s="1">
        <v>96</v>
      </c>
    </row>
    <row r="36" spans="1:48" ht="30" customHeight="1">
      <c r="A36" s="8" t="s">
        <v>109</v>
      </c>
      <c r="B36" s="8" t="s">
        <v>110</v>
      </c>
      <c r="C36" s="8" t="s">
        <v>66</v>
      </c>
      <c r="D36" s="9">
        <v>958</v>
      </c>
      <c r="E36" s="10">
        <f>TRUNC(일위대가목록!E13,0)</f>
        <v>0</v>
      </c>
      <c r="F36" s="10">
        <f t="shared" si="0"/>
        <v>0</v>
      </c>
      <c r="G36" s="10">
        <f>TRUNC(일위대가목록!F13,0)</f>
        <v>8960</v>
      </c>
      <c r="H36" s="10">
        <f t="shared" si="1"/>
        <v>8583680</v>
      </c>
      <c r="I36" s="10">
        <f>TRUNC(일위대가목록!G13,0)</f>
        <v>0</v>
      </c>
      <c r="J36" s="10">
        <f t="shared" si="2"/>
        <v>0</v>
      </c>
      <c r="K36" s="10">
        <f t="shared" si="3"/>
        <v>8960</v>
      </c>
      <c r="L36" s="10">
        <f t="shared" si="4"/>
        <v>8583680</v>
      </c>
      <c r="M36" s="8" t="s">
        <v>111</v>
      </c>
      <c r="N36" s="5" t="s">
        <v>112</v>
      </c>
      <c r="O36" s="5" t="s">
        <v>52</v>
      </c>
      <c r="P36" s="5" t="s">
        <v>52</v>
      </c>
      <c r="Q36" s="5" t="s">
        <v>73</v>
      </c>
      <c r="R36" s="5" t="s">
        <v>61</v>
      </c>
      <c r="S36" s="5" t="s">
        <v>62</v>
      </c>
      <c r="T36" s="5" t="s">
        <v>62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 t="s">
        <v>52</v>
      </c>
      <c r="AS36" s="5" t="s">
        <v>52</v>
      </c>
      <c r="AT36" s="1"/>
      <c r="AU36" s="5" t="s">
        <v>113</v>
      </c>
      <c r="AV36" s="1">
        <v>17</v>
      </c>
    </row>
    <row r="37" spans="1:48" ht="30" customHeight="1">
      <c r="A37" s="8" t="s">
        <v>114</v>
      </c>
      <c r="B37" s="8" t="s">
        <v>110</v>
      </c>
      <c r="C37" s="8" t="s">
        <v>66</v>
      </c>
      <c r="D37" s="9">
        <v>19</v>
      </c>
      <c r="E37" s="10">
        <f>TRUNC(일위대가목록!E14,0)</f>
        <v>0</v>
      </c>
      <c r="F37" s="10">
        <f t="shared" si="0"/>
        <v>0</v>
      </c>
      <c r="G37" s="10">
        <f>TRUNC(일위대가목록!F14,0)</f>
        <v>3032</v>
      </c>
      <c r="H37" s="10">
        <f t="shared" si="1"/>
        <v>57608</v>
      </c>
      <c r="I37" s="10">
        <f>TRUNC(일위대가목록!G14,0)</f>
        <v>0</v>
      </c>
      <c r="J37" s="10">
        <f t="shared" si="2"/>
        <v>0</v>
      </c>
      <c r="K37" s="10">
        <f t="shared" si="3"/>
        <v>3032</v>
      </c>
      <c r="L37" s="10">
        <f t="shared" si="4"/>
        <v>57608</v>
      </c>
      <c r="M37" s="8" t="s">
        <v>115</v>
      </c>
      <c r="N37" s="5" t="s">
        <v>116</v>
      </c>
      <c r="O37" s="5" t="s">
        <v>52</v>
      </c>
      <c r="P37" s="5" t="s">
        <v>52</v>
      </c>
      <c r="Q37" s="5" t="s">
        <v>73</v>
      </c>
      <c r="R37" s="5" t="s">
        <v>61</v>
      </c>
      <c r="S37" s="5" t="s">
        <v>62</v>
      </c>
      <c r="T37" s="5" t="s">
        <v>62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5" t="s">
        <v>52</v>
      </c>
      <c r="AS37" s="5" t="s">
        <v>52</v>
      </c>
      <c r="AT37" s="1"/>
      <c r="AU37" s="5" t="s">
        <v>117</v>
      </c>
      <c r="AV37" s="1">
        <v>18</v>
      </c>
    </row>
    <row r="38" spans="1:48" ht="30" customHeight="1">
      <c r="A38" s="8" t="s">
        <v>118</v>
      </c>
      <c r="B38" s="8" t="s">
        <v>119</v>
      </c>
      <c r="C38" s="8" t="s">
        <v>96</v>
      </c>
      <c r="D38" s="9">
        <v>1</v>
      </c>
      <c r="E38" s="10">
        <f>TRUNC(일위대가목록!E15,0)</f>
        <v>1297</v>
      </c>
      <c r="F38" s="10">
        <f t="shared" si="0"/>
        <v>1297</v>
      </c>
      <c r="G38" s="10">
        <f>TRUNC(일위대가목록!F15,0)</f>
        <v>129743</v>
      </c>
      <c r="H38" s="10">
        <f t="shared" si="1"/>
        <v>129743</v>
      </c>
      <c r="I38" s="10">
        <f>TRUNC(일위대가목록!G15,0)</f>
        <v>1078</v>
      </c>
      <c r="J38" s="10">
        <f t="shared" si="2"/>
        <v>1078</v>
      </c>
      <c r="K38" s="10">
        <f t="shared" si="3"/>
        <v>132118</v>
      </c>
      <c r="L38" s="10">
        <f t="shared" si="4"/>
        <v>132118</v>
      </c>
      <c r="M38" s="8" t="s">
        <v>120</v>
      </c>
      <c r="N38" s="5" t="s">
        <v>121</v>
      </c>
      <c r="O38" s="5" t="s">
        <v>52</v>
      </c>
      <c r="P38" s="5" t="s">
        <v>52</v>
      </c>
      <c r="Q38" s="5" t="s">
        <v>73</v>
      </c>
      <c r="R38" s="5" t="s">
        <v>61</v>
      </c>
      <c r="S38" s="5" t="s">
        <v>62</v>
      </c>
      <c r="T38" s="5" t="s">
        <v>62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5" t="s">
        <v>52</v>
      </c>
      <c r="AS38" s="5" t="s">
        <v>52</v>
      </c>
      <c r="AT38" s="1"/>
      <c r="AU38" s="5" t="s">
        <v>122</v>
      </c>
      <c r="AV38" s="1">
        <v>19</v>
      </c>
    </row>
    <row r="39" spans="1:48" ht="30" customHeight="1">
      <c r="A39" s="8" t="s">
        <v>123</v>
      </c>
      <c r="B39" s="8" t="s">
        <v>52</v>
      </c>
      <c r="C39" s="8" t="s">
        <v>66</v>
      </c>
      <c r="D39" s="9">
        <v>19</v>
      </c>
      <c r="E39" s="10">
        <f>TRUNC(일위대가목록!E16,0)</f>
        <v>588</v>
      </c>
      <c r="F39" s="10">
        <f t="shared" si="0"/>
        <v>11172</v>
      </c>
      <c r="G39" s="10">
        <f>TRUNC(일위대가목록!F16,0)</f>
        <v>11774</v>
      </c>
      <c r="H39" s="10">
        <f t="shared" si="1"/>
        <v>223706</v>
      </c>
      <c r="I39" s="10">
        <f>TRUNC(일위대가목록!G16,0)</f>
        <v>0</v>
      </c>
      <c r="J39" s="10">
        <f t="shared" si="2"/>
        <v>0</v>
      </c>
      <c r="K39" s="10">
        <f t="shared" si="3"/>
        <v>12362</v>
      </c>
      <c r="L39" s="10">
        <f t="shared" si="4"/>
        <v>234878</v>
      </c>
      <c r="M39" s="8" t="s">
        <v>124</v>
      </c>
      <c r="N39" s="5" t="s">
        <v>125</v>
      </c>
      <c r="O39" s="5" t="s">
        <v>52</v>
      </c>
      <c r="P39" s="5" t="s">
        <v>52</v>
      </c>
      <c r="Q39" s="5" t="s">
        <v>73</v>
      </c>
      <c r="R39" s="5" t="s">
        <v>61</v>
      </c>
      <c r="S39" s="5" t="s">
        <v>62</v>
      </c>
      <c r="T39" s="5" t="s">
        <v>62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5" t="s">
        <v>52</v>
      </c>
      <c r="AS39" s="5" t="s">
        <v>52</v>
      </c>
      <c r="AT39" s="1"/>
      <c r="AU39" s="5" t="s">
        <v>126</v>
      </c>
      <c r="AV39" s="1">
        <v>20</v>
      </c>
    </row>
    <row r="40" spans="1:48" ht="30" customHeight="1">
      <c r="A40" s="8" t="s">
        <v>127</v>
      </c>
      <c r="B40" s="8" t="s">
        <v>128</v>
      </c>
      <c r="C40" s="8" t="s">
        <v>129</v>
      </c>
      <c r="D40" s="9">
        <v>4</v>
      </c>
      <c r="E40" s="10">
        <f>TRUNC(일위대가목록!E17,0)</f>
        <v>1815</v>
      </c>
      <c r="F40" s="10">
        <f t="shared" si="0"/>
        <v>7260</v>
      </c>
      <c r="G40" s="10">
        <f>TRUNC(일위대가목록!F17,0)</f>
        <v>36308</v>
      </c>
      <c r="H40" s="10">
        <f t="shared" si="1"/>
        <v>145232</v>
      </c>
      <c r="I40" s="10">
        <f>TRUNC(일위대가목록!G17,0)</f>
        <v>0</v>
      </c>
      <c r="J40" s="10">
        <f t="shared" si="2"/>
        <v>0</v>
      </c>
      <c r="K40" s="10">
        <f t="shared" si="3"/>
        <v>38123</v>
      </c>
      <c r="L40" s="10">
        <f t="shared" si="4"/>
        <v>152492</v>
      </c>
      <c r="M40" s="8" t="s">
        <v>130</v>
      </c>
      <c r="N40" s="5" t="s">
        <v>131</v>
      </c>
      <c r="O40" s="5" t="s">
        <v>52</v>
      </c>
      <c r="P40" s="5" t="s">
        <v>52</v>
      </c>
      <c r="Q40" s="5" t="s">
        <v>73</v>
      </c>
      <c r="R40" s="5" t="s">
        <v>61</v>
      </c>
      <c r="S40" s="5" t="s">
        <v>62</v>
      </c>
      <c r="T40" s="5" t="s">
        <v>62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5" t="s">
        <v>52</v>
      </c>
      <c r="AS40" s="5" t="s">
        <v>52</v>
      </c>
      <c r="AT40" s="1"/>
      <c r="AU40" s="5" t="s">
        <v>132</v>
      </c>
      <c r="AV40" s="1">
        <v>21</v>
      </c>
    </row>
    <row r="41" spans="1:48" ht="30" customHeight="1">
      <c r="A41" s="8" t="s">
        <v>133</v>
      </c>
      <c r="B41" s="8" t="s">
        <v>134</v>
      </c>
      <c r="C41" s="8" t="s">
        <v>135</v>
      </c>
      <c r="D41" s="9">
        <v>22</v>
      </c>
      <c r="E41" s="10">
        <f>TRUNC(일위대가목록!E18,0)</f>
        <v>1555</v>
      </c>
      <c r="F41" s="10">
        <f t="shared" si="0"/>
        <v>34210</v>
      </c>
      <c r="G41" s="10">
        <f>TRUNC(일위대가목록!F18,0)</f>
        <v>31112</v>
      </c>
      <c r="H41" s="10">
        <f t="shared" si="1"/>
        <v>684464</v>
      </c>
      <c r="I41" s="10">
        <f>TRUNC(일위대가목록!G18,0)</f>
        <v>0</v>
      </c>
      <c r="J41" s="10">
        <f t="shared" si="2"/>
        <v>0</v>
      </c>
      <c r="K41" s="10">
        <f t="shared" si="3"/>
        <v>32667</v>
      </c>
      <c r="L41" s="10">
        <f t="shared" si="4"/>
        <v>718674</v>
      </c>
      <c r="M41" s="8" t="s">
        <v>136</v>
      </c>
      <c r="N41" s="5" t="s">
        <v>137</v>
      </c>
      <c r="O41" s="5" t="s">
        <v>52</v>
      </c>
      <c r="P41" s="5" t="s">
        <v>52</v>
      </c>
      <c r="Q41" s="5" t="s">
        <v>73</v>
      </c>
      <c r="R41" s="5" t="s">
        <v>61</v>
      </c>
      <c r="S41" s="5" t="s">
        <v>62</v>
      </c>
      <c r="T41" s="5" t="s">
        <v>62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5" t="s">
        <v>52</v>
      </c>
      <c r="AS41" s="5" t="s">
        <v>52</v>
      </c>
      <c r="AT41" s="1"/>
      <c r="AU41" s="5" t="s">
        <v>138</v>
      </c>
      <c r="AV41" s="1">
        <v>97</v>
      </c>
    </row>
    <row r="42" spans="1:48" ht="30" customHeight="1">
      <c r="A42" s="8" t="s">
        <v>139</v>
      </c>
      <c r="B42" s="8" t="s">
        <v>52</v>
      </c>
      <c r="C42" s="8" t="s">
        <v>140</v>
      </c>
      <c r="D42" s="9">
        <v>1</v>
      </c>
      <c r="E42" s="10">
        <f>TRUNC(일위대가목록!E19,0)</f>
        <v>10262</v>
      </c>
      <c r="F42" s="10">
        <f t="shared" si="0"/>
        <v>10262</v>
      </c>
      <c r="G42" s="10">
        <f>TRUNC(일위대가목록!F19,0)</f>
        <v>205256</v>
      </c>
      <c r="H42" s="10">
        <f t="shared" si="1"/>
        <v>205256</v>
      </c>
      <c r="I42" s="10">
        <f>TRUNC(일위대가목록!G19,0)</f>
        <v>0</v>
      </c>
      <c r="J42" s="10">
        <f t="shared" si="2"/>
        <v>0</v>
      </c>
      <c r="K42" s="10">
        <f t="shared" si="3"/>
        <v>215518</v>
      </c>
      <c r="L42" s="10">
        <f t="shared" si="4"/>
        <v>215518</v>
      </c>
      <c r="M42" s="8" t="s">
        <v>141</v>
      </c>
      <c r="N42" s="5" t="s">
        <v>142</v>
      </c>
      <c r="O42" s="5" t="s">
        <v>52</v>
      </c>
      <c r="P42" s="5" t="s">
        <v>52</v>
      </c>
      <c r="Q42" s="5" t="s">
        <v>73</v>
      </c>
      <c r="R42" s="5" t="s">
        <v>61</v>
      </c>
      <c r="S42" s="5" t="s">
        <v>62</v>
      </c>
      <c r="T42" s="5" t="s">
        <v>62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5" t="s">
        <v>52</v>
      </c>
      <c r="AS42" s="5" t="s">
        <v>52</v>
      </c>
      <c r="AT42" s="1"/>
      <c r="AU42" s="5" t="s">
        <v>143</v>
      </c>
      <c r="AV42" s="1">
        <v>23</v>
      </c>
    </row>
    <row r="43" spans="1:48" ht="30" customHeight="1">
      <c r="A43" s="8" t="s">
        <v>144</v>
      </c>
      <c r="B43" s="8" t="s">
        <v>52</v>
      </c>
      <c r="C43" s="8" t="s">
        <v>129</v>
      </c>
      <c r="D43" s="9">
        <v>5</v>
      </c>
      <c r="E43" s="10">
        <f>TRUNC(일위대가목록!E20,0)</f>
        <v>0</v>
      </c>
      <c r="F43" s="10">
        <f t="shared" si="0"/>
        <v>0</v>
      </c>
      <c r="G43" s="10">
        <f>TRUNC(일위대가목록!F20,0)</f>
        <v>2052</v>
      </c>
      <c r="H43" s="10">
        <f t="shared" si="1"/>
        <v>10260</v>
      </c>
      <c r="I43" s="10">
        <f>TRUNC(일위대가목록!G20,0)</f>
        <v>0</v>
      </c>
      <c r="J43" s="10">
        <f t="shared" si="2"/>
        <v>0</v>
      </c>
      <c r="K43" s="10">
        <f t="shared" si="3"/>
        <v>2052</v>
      </c>
      <c r="L43" s="10">
        <f t="shared" si="4"/>
        <v>10260</v>
      </c>
      <c r="M43" s="8" t="s">
        <v>145</v>
      </c>
      <c r="N43" s="5" t="s">
        <v>146</v>
      </c>
      <c r="O43" s="5" t="s">
        <v>52</v>
      </c>
      <c r="P43" s="5" t="s">
        <v>52</v>
      </c>
      <c r="Q43" s="5" t="s">
        <v>73</v>
      </c>
      <c r="R43" s="5" t="s">
        <v>61</v>
      </c>
      <c r="S43" s="5" t="s">
        <v>62</v>
      </c>
      <c r="T43" s="5" t="s">
        <v>62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5" t="s">
        <v>52</v>
      </c>
      <c r="AS43" s="5" t="s">
        <v>52</v>
      </c>
      <c r="AT43" s="1"/>
      <c r="AU43" s="5" t="s">
        <v>147</v>
      </c>
      <c r="AV43" s="1">
        <v>24</v>
      </c>
    </row>
    <row r="44" spans="1:48" ht="30" customHeight="1">
      <c r="A44" s="8" t="s">
        <v>148</v>
      </c>
      <c r="B44" s="8" t="s">
        <v>149</v>
      </c>
      <c r="C44" s="8" t="s">
        <v>140</v>
      </c>
      <c r="D44" s="9">
        <v>2</v>
      </c>
      <c r="E44" s="10">
        <f>TRUNC(일위대가목록!E21,0)</f>
        <v>5131</v>
      </c>
      <c r="F44" s="10">
        <f t="shared" si="0"/>
        <v>10262</v>
      </c>
      <c r="G44" s="10">
        <f>TRUNC(일위대가목록!F21,0)</f>
        <v>102628</v>
      </c>
      <c r="H44" s="10">
        <f t="shared" si="1"/>
        <v>205256</v>
      </c>
      <c r="I44" s="10">
        <f>TRUNC(일위대가목록!G21,0)</f>
        <v>0</v>
      </c>
      <c r="J44" s="10">
        <f t="shared" si="2"/>
        <v>0</v>
      </c>
      <c r="K44" s="10">
        <f t="shared" si="3"/>
        <v>107759</v>
      </c>
      <c r="L44" s="10">
        <f t="shared" si="4"/>
        <v>215518</v>
      </c>
      <c r="M44" s="8" t="s">
        <v>150</v>
      </c>
      <c r="N44" s="5" t="s">
        <v>151</v>
      </c>
      <c r="O44" s="5" t="s">
        <v>52</v>
      </c>
      <c r="P44" s="5" t="s">
        <v>52</v>
      </c>
      <c r="Q44" s="5" t="s">
        <v>73</v>
      </c>
      <c r="R44" s="5" t="s">
        <v>61</v>
      </c>
      <c r="S44" s="5" t="s">
        <v>62</v>
      </c>
      <c r="T44" s="5" t="s">
        <v>62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 t="s">
        <v>52</v>
      </c>
      <c r="AS44" s="5" t="s">
        <v>52</v>
      </c>
      <c r="AT44" s="1"/>
      <c r="AU44" s="5" t="s">
        <v>152</v>
      </c>
      <c r="AV44" s="1">
        <v>25</v>
      </c>
    </row>
    <row r="45" spans="1:48" ht="30" customHeight="1">
      <c r="A45" s="8" t="s">
        <v>153</v>
      </c>
      <c r="B45" s="8" t="s">
        <v>52</v>
      </c>
      <c r="C45" s="8" t="s">
        <v>140</v>
      </c>
      <c r="D45" s="9">
        <v>1</v>
      </c>
      <c r="E45" s="10">
        <f>TRUNC(일위대가목록!E22,0)</f>
        <v>0</v>
      </c>
      <c r="F45" s="10">
        <f t="shared" si="0"/>
        <v>0</v>
      </c>
      <c r="G45" s="10">
        <f>TRUNC(일위대가목록!F22,0)</f>
        <v>146048</v>
      </c>
      <c r="H45" s="10">
        <f t="shared" si="1"/>
        <v>146048</v>
      </c>
      <c r="I45" s="10">
        <f>TRUNC(일위대가목록!G22,0)</f>
        <v>0</v>
      </c>
      <c r="J45" s="10">
        <f t="shared" si="2"/>
        <v>0</v>
      </c>
      <c r="K45" s="10">
        <f t="shared" si="3"/>
        <v>146048</v>
      </c>
      <c r="L45" s="10">
        <f t="shared" si="4"/>
        <v>146048</v>
      </c>
      <c r="M45" s="8" t="s">
        <v>154</v>
      </c>
      <c r="N45" s="5" t="s">
        <v>155</v>
      </c>
      <c r="O45" s="5" t="s">
        <v>52</v>
      </c>
      <c r="P45" s="5" t="s">
        <v>52</v>
      </c>
      <c r="Q45" s="5" t="s">
        <v>73</v>
      </c>
      <c r="R45" s="5" t="s">
        <v>61</v>
      </c>
      <c r="S45" s="5" t="s">
        <v>62</v>
      </c>
      <c r="T45" s="5" t="s">
        <v>62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 t="s">
        <v>52</v>
      </c>
      <c r="AS45" s="5" t="s">
        <v>52</v>
      </c>
      <c r="AT45" s="1"/>
      <c r="AU45" s="5" t="s">
        <v>156</v>
      </c>
      <c r="AV45" s="1">
        <v>26</v>
      </c>
    </row>
    <row r="46" spans="1:48" ht="30" customHeight="1">
      <c r="A46" s="8" t="s">
        <v>157</v>
      </c>
      <c r="B46" s="8" t="s">
        <v>52</v>
      </c>
      <c r="C46" s="8" t="s">
        <v>140</v>
      </c>
      <c r="D46" s="9">
        <v>1</v>
      </c>
      <c r="E46" s="10">
        <f>TRUNC(일위대가목록!E23,0)</f>
        <v>0</v>
      </c>
      <c r="F46" s="10">
        <f t="shared" si="0"/>
        <v>0</v>
      </c>
      <c r="G46" s="10">
        <f>TRUNC(일위대가목록!F23,0)</f>
        <v>43473</v>
      </c>
      <c r="H46" s="10">
        <f t="shared" si="1"/>
        <v>43473</v>
      </c>
      <c r="I46" s="10">
        <f>TRUNC(일위대가목록!G23,0)</f>
        <v>0</v>
      </c>
      <c r="J46" s="10">
        <f t="shared" si="2"/>
        <v>0</v>
      </c>
      <c r="K46" s="10">
        <f t="shared" si="3"/>
        <v>43473</v>
      </c>
      <c r="L46" s="10">
        <f t="shared" si="4"/>
        <v>43473</v>
      </c>
      <c r="M46" s="8" t="s">
        <v>158</v>
      </c>
      <c r="N46" s="5" t="s">
        <v>159</v>
      </c>
      <c r="O46" s="5" t="s">
        <v>52</v>
      </c>
      <c r="P46" s="5" t="s">
        <v>52</v>
      </c>
      <c r="Q46" s="5" t="s">
        <v>73</v>
      </c>
      <c r="R46" s="5" t="s">
        <v>61</v>
      </c>
      <c r="S46" s="5" t="s">
        <v>62</v>
      </c>
      <c r="T46" s="5" t="s">
        <v>62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5" t="s">
        <v>52</v>
      </c>
      <c r="AS46" s="5" t="s">
        <v>52</v>
      </c>
      <c r="AT46" s="1"/>
      <c r="AU46" s="5" t="s">
        <v>160</v>
      </c>
      <c r="AV46" s="1">
        <v>27</v>
      </c>
    </row>
    <row r="47" spans="1:48" ht="30" customHeight="1">
      <c r="A47" s="8" t="s">
        <v>161</v>
      </c>
      <c r="B47" s="8" t="s">
        <v>52</v>
      </c>
      <c r="C47" s="8" t="s">
        <v>66</v>
      </c>
      <c r="D47" s="9">
        <v>11</v>
      </c>
      <c r="E47" s="10">
        <f>TRUNC(일위대가목록!E24,0)</f>
        <v>0</v>
      </c>
      <c r="F47" s="10">
        <f t="shared" si="0"/>
        <v>0</v>
      </c>
      <c r="G47" s="10">
        <f>TRUNC(일위대가목록!F24,0)</f>
        <v>3078</v>
      </c>
      <c r="H47" s="10">
        <f t="shared" si="1"/>
        <v>33858</v>
      </c>
      <c r="I47" s="10">
        <f>TRUNC(일위대가목록!G24,0)</f>
        <v>0</v>
      </c>
      <c r="J47" s="10">
        <f t="shared" si="2"/>
        <v>0</v>
      </c>
      <c r="K47" s="10">
        <f t="shared" si="3"/>
        <v>3078</v>
      </c>
      <c r="L47" s="10">
        <f t="shared" si="4"/>
        <v>33858</v>
      </c>
      <c r="M47" s="8" t="s">
        <v>162</v>
      </c>
      <c r="N47" s="5" t="s">
        <v>163</v>
      </c>
      <c r="O47" s="5" t="s">
        <v>52</v>
      </c>
      <c r="P47" s="5" t="s">
        <v>52</v>
      </c>
      <c r="Q47" s="5" t="s">
        <v>73</v>
      </c>
      <c r="R47" s="5" t="s">
        <v>61</v>
      </c>
      <c r="S47" s="5" t="s">
        <v>62</v>
      </c>
      <c r="T47" s="5" t="s">
        <v>62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 t="s">
        <v>52</v>
      </c>
      <c r="AS47" s="5" t="s">
        <v>52</v>
      </c>
      <c r="AT47" s="1"/>
      <c r="AU47" s="5" t="s">
        <v>164</v>
      </c>
      <c r="AV47" s="1">
        <v>28</v>
      </c>
    </row>
    <row r="48" spans="1:48" ht="30" customHeight="1">
      <c r="A48" s="8" t="s">
        <v>165</v>
      </c>
      <c r="B48" s="8" t="s">
        <v>110</v>
      </c>
      <c r="C48" s="8" t="s">
        <v>66</v>
      </c>
      <c r="D48" s="9">
        <v>167</v>
      </c>
      <c r="E48" s="10">
        <f>TRUNC(일위대가목록!E25,0)</f>
        <v>0</v>
      </c>
      <c r="F48" s="10">
        <f t="shared" si="0"/>
        <v>0</v>
      </c>
      <c r="G48" s="10">
        <f>TRUNC(일위대가목록!F25,0)</f>
        <v>29868</v>
      </c>
      <c r="H48" s="10">
        <f t="shared" si="1"/>
        <v>4987956</v>
      </c>
      <c r="I48" s="10">
        <f>TRUNC(일위대가목록!G25,0)</f>
        <v>0</v>
      </c>
      <c r="J48" s="10">
        <f t="shared" si="2"/>
        <v>0</v>
      </c>
      <c r="K48" s="10">
        <f t="shared" si="3"/>
        <v>29868</v>
      </c>
      <c r="L48" s="10">
        <f t="shared" si="4"/>
        <v>4987956</v>
      </c>
      <c r="M48" s="8" t="s">
        <v>166</v>
      </c>
      <c r="N48" s="5" t="s">
        <v>167</v>
      </c>
      <c r="O48" s="5" t="s">
        <v>52</v>
      </c>
      <c r="P48" s="5" t="s">
        <v>52</v>
      </c>
      <c r="Q48" s="5" t="s">
        <v>73</v>
      </c>
      <c r="R48" s="5" t="s">
        <v>61</v>
      </c>
      <c r="S48" s="5" t="s">
        <v>62</v>
      </c>
      <c r="T48" s="5" t="s">
        <v>62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 t="s">
        <v>52</v>
      </c>
      <c r="AS48" s="5" t="s">
        <v>52</v>
      </c>
      <c r="AT48" s="1"/>
      <c r="AU48" s="5" t="s">
        <v>168</v>
      </c>
      <c r="AV48" s="1">
        <v>29</v>
      </c>
    </row>
    <row r="49" spans="1:48" ht="30" customHeight="1">
      <c r="A49" s="8" t="s">
        <v>169</v>
      </c>
      <c r="B49" s="8" t="s">
        <v>170</v>
      </c>
      <c r="C49" s="8" t="s">
        <v>66</v>
      </c>
      <c r="D49" s="9">
        <v>28</v>
      </c>
      <c r="E49" s="10">
        <f>TRUNC(일위대가목록!E26,0)</f>
        <v>0</v>
      </c>
      <c r="F49" s="10">
        <f t="shared" si="0"/>
        <v>0</v>
      </c>
      <c r="G49" s="10">
        <f>TRUNC(일위대가목록!F26,0)</f>
        <v>3078</v>
      </c>
      <c r="H49" s="10">
        <f t="shared" si="1"/>
        <v>86184</v>
      </c>
      <c r="I49" s="10">
        <f>TRUNC(일위대가목록!G26,0)</f>
        <v>0</v>
      </c>
      <c r="J49" s="10">
        <f t="shared" si="2"/>
        <v>0</v>
      </c>
      <c r="K49" s="10">
        <f t="shared" si="3"/>
        <v>3078</v>
      </c>
      <c r="L49" s="10">
        <f t="shared" si="4"/>
        <v>86184</v>
      </c>
      <c r="M49" s="8" t="s">
        <v>171</v>
      </c>
      <c r="N49" s="5" t="s">
        <v>172</v>
      </c>
      <c r="O49" s="5" t="s">
        <v>52</v>
      </c>
      <c r="P49" s="5" t="s">
        <v>52</v>
      </c>
      <c r="Q49" s="5" t="s">
        <v>73</v>
      </c>
      <c r="R49" s="5" t="s">
        <v>61</v>
      </c>
      <c r="S49" s="5" t="s">
        <v>62</v>
      </c>
      <c r="T49" s="5" t="s">
        <v>62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5" t="s">
        <v>52</v>
      </c>
      <c r="AS49" s="5" t="s">
        <v>52</v>
      </c>
      <c r="AT49" s="1"/>
      <c r="AU49" s="5" t="s">
        <v>173</v>
      </c>
      <c r="AV49" s="1">
        <v>30</v>
      </c>
    </row>
    <row r="50" spans="1:48" ht="30" customHeight="1">
      <c r="A50" s="8" t="s">
        <v>174</v>
      </c>
      <c r="B50" s="8" t="s">
        <v>175</v>
      </c>
      <c r="C50" s="8" t="s">
        <v>96</v>
      </c>
      <c r="D50" s="9">
        <v>38</v>
      </c>
      <c r="E50" s="10">
        <f>TRUNC(일위대가목록!E27,0)</f>
        <v>0</v>
      </c>
      <c r="F50" s="10">
        <f t="shared" si="0"/>
        <v>0</v>
      </c>
      <c r="G50" s="10">
        <f>TRUNC(일위대가목록!F27,0)</f>
        <v>32122</v>
      </c>
      <c r="H50" s="10">
        <f t="shared" si="1"/>
        <v>1220636</v>
      </c>
      <c r="I50" s="10">
        <f>TRUNC(일위대가목록!G27,0)</f>
        <v>0</v>
      </c>
      <c r="J50" s="10">
        <f t="shared" si="2"/>
        <v>0</v>
      </c>
      <c r="K50" s="10">
        <f t="shared" si="3"/>
        <v>32122</v>
      </c>
      <c r="L50" s="10">
        <f t="shared" si="4"/>
        <v>1220636</v>
      </c>
      <c r="M50" s="8" t="s">
        <v>176</v>
      </c>
      <c r="N50" s="5" t="s">
        <v>177</v>
      </c>
      <c r="O50" s="5" t="s">
        <v>52</v>
      </c>
      <c r="P50" s="5" t="s">
        <v>52</v>
      </c>
      <c r="Q50" s="5" t="s">
        <v>73</v>
      </c>
      <c r="R50" s="5" t="s">
        <v>61</v>
      </c>
      <c r="S50" s="5" t="s">
        <v>62</v>
      </c>
      <c r="T50" s="5" t="s">
        <v>62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5" t="s">
        <v>52</v>
      </c>
      <c r="AS50" s="5" t="s">
        <v>52</v>
      </c>
      <c r="AT50" s="1"/>
      <c r="AU50" s="5" t="s">
        <v>178</v>
      </c>
      <c r="AV50" s="1">
        <v>98</v>
      </c>
    </row>
    <row r="51" spans="1:48" ht="30" customHeight="1">
      <c r="A51" s="9" t="s">
        <v>70</v>
      </c>
      <c r="B51" s="9"/>
      <c r="C51" s="9"/>
      <c r="D51" s="9"/>
      <c r="E51" s="9"/>
      <c r="F51" s="10">
        <f>SUM(F29:F50)</f>
        <v>6377189</v>
      </c>
      <c r="G51" s="9"/>
      <c r="H51" s="10">
        <f>SUM(H29:H50)</f>
        <v>27452472</v>
      </c>
      <c r="I51" s="9"/>
      <c r="J51" s="10">
        <f>SUM(J29:J50)</f>
        <v>44805</v>
      </c>
      <c r="K51" s="9"/>
      <c r="L51" s="10">
        <f>SUM(L29:L50)</f>
        <v>33874466</v>
      </c>
      <c r="M51" s="9"/>
      <c r="N51" t="s">
        <v>71</v>
      </c>
    </row>
    <row r="52" spans="1:48" ht="30" customHeight="1">
      <c r="A52" s="8" t="s">
        <v>181</v>
      </c>
      <c r="B52" s="9" t="s">
        <v>183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"/>
      <c r="O52" s="1"/>
      <c r="P52" s="1"/>
      <c r="Q52" s="5" t="s">
        <v>182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30" customHeight="1">
      <c r="A53" s="8" t="s">
        <v>184</v>
      </c>
      <c r="B53" s="8" t="s">
        <v>185</v>
      </c>
      <c r="C53" s="8" t="s">
        <v>186</v>
      </c>
      <c r="D53" s="9">
        <v>14</v>
      </c>
      <c r="E53" s="10">
        <f>TRUNC(단가대비표!O98,0)</f>
        <v>36300</v>
      </c>
      <c r="F53" s="10">
        <f t="shared" ref="F53:F74" si="5">TRUNC(E53*D53, 0)</f>
        <v>508200</v>
      </c>
      <c r="G53" s="10">
        <f>TRUNC(단가대비표!P98,0)</f>
        <v>0</v>
      </c>
      <c r="H53" s="10">
        <f t="shared" ref="H53:H74" si="6">TRUNC(G53*D53, 0)</f>
        <v>0</v>
      </c>
      <c r="I53" s="10">
        <f>TRUNC(단가대비표!V98,0)</f>
        <v>0</v>
      </c>
      <c r="J53" s="10">
        <f t="shared" ref="J53:J74" si="7">TRUNC(I53*D53, 0)</f>
        <v>0</v>
      </c>
      <c r="K53" s="10">
        <f t="shared" ref="K53:K74" si="8">TRUNC(E53+G53+I53, 0)</f>
        <v>36300</v>
      </c>
      <c r="L53" s="10">
        <f t="shared" ref="L53:L74" si="9">TRUNC(F53+H53+J53, 0)</f>
        <v>508200</v>
      </c>
      <c r="M53" s="8" t="s">
        <v>52</v>
      </c>
      <c r="N53" s="5" t="s">
        <v>187</v>
      </c>
      <c r="O53" s="5" t="s">
        <v>52</v>
      </c>
      <c r="P53" s="5" t="s">
        <v>52</v>
      </c>
      <c r="Q53" s="5" t="s">
        <v>182</v>
      </c>
      <c r="R53" s="5" t="s">
        <v>62</v>
      </c>
      <c r="S53" s="5" t="s">
        <v>62</v>
      </c>
      <c r="T53" s="5" t="s">
        <v>61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52</v>
      </c>
      <c r="AS53" s="5" t="s">
        <v>52</v>
      </c>
      <c r="AT53" s="1"/>
      <c r="AU53" s="5" t="s">
        <v>188</v>
      </c>
      <c r="AV53" s="1">
        <v>59</v>
      </c>
    </row>
    <row r="54" spans="1:48" ht="30" customHeight="1">
      <c r="A54" s="8" t="s">
        <v>184</v>
      </c>
      <c r="B54" s="8" t="s">
        <v>189</v>
      </c>
      <c r="C54" s="8" t="s">
        <v>186</v>
      </c>
      <c r="D54" s="9">
        <v>68</v>
      </c>
      <c r="E54" s="10">
        <f>TRUNC(단가대비표!O99,0)</f>
        <v>35720</v>
      </c>
      <c r="F54" s="10">
        <f t="shared" si="5"/>
        <v>2428960</v>
      </c>
      <c r="G54" s="10">
        <f>TRUNC(단가대비표!P99,0)</f>
        <v>0</v>
      </c>
      <c r="H54" s="10">
        <f t="shared" si="6"/>
        <v>0</v>
      </c>
      <c r="I54" s="10">
        <f>TRUNC(단가대비표!V99,0)</f>
        <v>0</v>
      </c>
      <c r="J54" s="10">
        <f t="shared" si="7"/>
        <v>0</v>
      </c>
      <c r="K54" s="10">
        <f t="shared" si="8"/>
        <v>35720</v>
      </c>
      <c r="L54" s="10">
        <f t="shared" si="9"/>
        <v>2428960</v>
      </c>
      <c r="M54" s="8" t="s">
        <v>52</v>
      </c>
      <c r="N54" s="5" t="s">
        <v>190</v>
      </c>
      <c r="O54" s="5" t="s">
        <v>52</v>
      </c>
      <c r="P54" s="5" t="s">
        <v>52</v>
      </c>
      <c r="Q54" s="5" t="s">
        <v>182</v>
      </c>
      <c r="R54" s="5" t="s">
        <v>62</v>
      </c>
      <c r="S54" s="5" t="s">
        <v>62</v>
      </c>
      <c r="T54" s="5" t="s">
        <v>61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" t="s">
        <v>52</v>
      </c>
      <c r="AS54" s="5" t="s">
        <v>52</v>
      </c>
      <c r="AT54" s="1"/>
      <c r="AU54" s="5" t="s">
        <v>191</v>
      </c>
      <c r="AV54" s="1">
        <v>60</v>
      </c>
    </row>
    <row r="55" spans="1:48" ht="30" customHeight="1">
      <c r="A55" s="8" t="s">
        <v>184</v>
      </c>
      <c r="B55" s="8" t="s">
        <v>192</v>
      </c>
      <c r="C55" s="8" t="s">
        <v>186</v>
      </c>
      <c r="D55" s="9">
        <v>14</v>
      </c>
      <c r="E55" s="10">
        <f>TRUNC(단가대비표!O102,0)</f>
        <v>36300</v>
      </c>
      <c r="F55" s="10">
        <f t="shared" si="5"/>
        <v>508200</v>
      </c>
      <c r="G55" s="10">
        <f>TRUNC(단가대비표!P102,0)</f>
        <v>0</v>
      </c>
      <c r="H55" s="10">
        <f t="shared" si="6"/>
        <v>0</v>
      </c>
      <c r="I55" s="10">
        <f>TRUNC(단가대비표!V102,0)</f>
        <v>0</v>
      </c>
      <c r="J55" s="10">
        <f t="shared" si="7"/>
        <v>0</v>
      </c>
      <c r="K55" s="10">
        <f t="shared" si="8"/>
        <v>36300</v>
      </c>
      <c r="L55" s="10">
        <f t="shared" si="9"/>
        <v>508200</v>
      </c>
      <c r="M55" s="8" t="s">
        <v>52</v>
      </c>
      <c r="N55" s="5" t="s">
        <v>193</v>
      </c>
      <c r="O55" s="5" t="s">
        <v>52</v>
      </c>
      <c r="P55" s="5" t="s">
        <v>52</v>
      </c>
      <c r="Q55" s="5" t="s">
        <v>182</v>
      </c>
      <c r="R55" s="5" t="s">
        <v>62</v>
      </c>
      <c r="S55" s="5" t="s">
        <v>62</v>
      </c>
      <c r="T55" s="5" t="s">
        <v>61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5" t="s">
        <v>52</v>
      </c>
      <c r="AS55" s="5" t="s">
        <v>52</v>
      </c>
      <c r="AT55" s="1"/>
      <c r="AU55" s="5" t="s">
        <v>194</v>
      </c>
      <c r="AV55" s="1">
        <v>61</v>
      </c>
    </row>
    <row r="56" spans="1:48" ht="30" customHeight="1">
      <c r="A56" s="8" t="s">
        <v>184</v>
      </c>
      <c r="B56" s="8" t="s">
        <v>195</v>
      </c>
      <c r="C56" s="8" t="s">
        <v>186</v>
      </c>
      <c r="D56" s="9">
        <v>6</v>
      </c>
      <c r="E56" s="10">
        <f>TRUNC(단가대비표!O105,0)</f>
        <v>1610</v>
      </c>
      <c r="F56" s="10">
        <f t="shared" si="5"/>
        <v>9660</v>
      </c>
      <c r="G56" s="10">
        <f>TRUNC(단가대비표!P105,0)</f>
        <v>0</v>
      </c>
      <c r="H56" s="10">
        <f t="shared" si="6"/>
        <v>0</v>
      </c>
      <c r="I56" s="10">
        <f>TRUNC(단가대비표!V105,0)</f>
        <v>0</v>
      </c>
      <c r="J56" s="10">
        <f t="shared" si="7"/>
        <v>0</v>
      </c>
      <c r="K56" s="10">
        <f t="shared" si="8"/>
        <v>1610</v>
      </c>
      <c r="L56" s="10">
        <f t="shared" si="9"/>
        <v>9660</v>
      </c>
      <c r="M56" s="8" t="s">
        <v>52</v>
      </c>
      <c r="N56" s="5" t="s">
        <v>196</v>
      </c>
      <c r="O56" s="5" t="s">
        <v>52</v>
      </c>
      <c r="P56" s="5" t="s">
        <v>52</v>
      </c>
      <c r="Q56" s="5" t="s">
        <v>182</v>
      </c>
      <c r="R56" s="5" t="s">
        <v>62</v>
      </c>
      <c r="S56" s="5" t="s">
        <v>62</v>
      </c>
      <c r="T56" s="5" t="s">
        <v>61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5" t="s">
        <v>52</v>
      </c>
      <c r="AS56" s="5" t="s">
        <v>52</v>
      </c>
      <c r="AT56" s="1"/>
      <c r="AU56" s="5" t="s">
        <v>197</v>
      </c>
      <c r="AV56" s="1">
        <v>62</v>
      </c>
    </row>
    <row r="57" spans="1:48" ht="30" customHeight="1">
      <c r="A57" s="8" t="s">
        <v>198</v>
      </c>
      <c r="B57" s="8" t="s">
        <v>199</v>
      </c>
      <c r="C57" s="8" t="s">
        <v>200</v>
      </c>
      <c r="D57" s="9">
        <v>0.30299999999999999</v>
      </c>
      <c r="E57" s="10">
        <f>TRUNC(단가대비표!O17,0)</f>
        <v>750000</v>
      </c>
      <c r="F57" s="10">
        <f t="shared" si="5"/>
        <v>227250</v>
      </c>
      <c r="G57" s="10">
        <f>TRUNC(단가대비표!P17,0)</f>
        <v>0</v>
      </c>
      <c r="H57" s="10">
        <f t="shared" si="6"/>
        <v>0</v>
      </c>
      <c r="I57" s="10">
        <f>TRUNC(단가대비표!V17,0)</f>
        <v>0</v>
      </c>
      <c r="J57" s="10">
        <f t="shared" si="7"/>
        <v>0</v>
      </c>
      <c r="K57" s="10">
        <f t="shared" si="8"/>
        <v>750000</v>
      </c>
      <c r="L57" s="10">
        <f t="shared" si="9"/>
        <v>227250</v>
      </c>
      <c r="M57" s="8" t="s">
        <v>52</v>
      </c>
      <c r="N57" s="5" t="s">
        <v>201</v>
      </c>
      <c r="O57" s="5" t="s">
        <v>52</v>
      </c>
      <c r="P57" s="5" t="s">
        <v>52</v>
      </c>
      <c r="Q57" s="5" t="s">
        <v>182</v>
      </c>
      <c r="R57" s="5" t="s">
        <v>62</v>
      </c>
      <c r="S57" s="5" t="s">
        <v>62</v>
      </c>
      <c r="T57" s="5" t="s">
        <v>61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5" t="s">
        <v>52</v>
      </c>
      <c r="AS57" s="5" t="s">
        <v>52</v>
      </c>
      <c r="AT57" s="1"/>
      <c r="AU57" s="5" t="s">
        <v>202</v>
      </c>
      <c r="AV57" s="1">
        <v>37</v>
      </c>
    </row>
    <row r="58" spans="1:48" ht="30" customHeight="1">
      <c r="A58" s="8" t="s">
        <v>203</v>
      </c>
      <c r="B58" s="8" t="s">
        <v>204</v>
      </c>
      <c r="C58" s="8" t="s">
        <v>200</v>
      </c>
      <c r="D58" s="9">
        <v>0.437</v>
      </c>
      <c r="E58" s="10">
        <f>TRUNC(단가대비표!O26,0)</f>
        <v>795000</v>
      </c>
      <c r="F58" s="10">
        <f t="shared" si="5"/>
        <v>347415</v>
      </c>
      <c r="G58" s="10">
        <f>TRUNC(단가대비표!P26,0)</f>
        <v>0</v>
      </c>
      <c r="H58" s="10">
        <f t="shared" si="6"/>
        <v>0</v>
      </c>
      <c r="I58" s="10">
        <f>TRUNC(단가대비표!V26,0)</f>
        <v>0</v>
      </c>
      <c r="J58" s="10">
        <f t="shared" si="7"/>
        <v>0</v>
      </c>
      <c r="K58" s="10">
        <f t="shared" si="8"/>
        <v>795000</v>
      </c>
      <c r="L58" s="10">
        <f t="shared" si="9"/>
        <v>347415</v>
      </c>
      <c r="M58" s="8" t="s">
        <v>52</v>
      </c>
      <c r="N58" s="5" t="s">
        <v>205</v>
      </c>
      <c r="O58" s="5" t="s">
        <v>52</v>
      </c>
      <c r="P58" s="5" t="s">
        <v>52</v>
      </c>
      <c r="Q58" s="5" t="s">
        <v>182</v>
      </c>
      <c r="R58" s="5" t="s">
        <v>62</v>
      </c>
      <c r="S58" s="5" t="s">
        <v>62</v>
      </c>
      <c r="T58" s="5" t="s">
        <v>61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5" t="s">
        <v>52</v>
      </c>
      <c r="AS58" s="5" t="s">
        <v>52</v>
      </c>
      <c r="AT58" s="1"/>
      <c r="AU58" s="5" t="s">
        <v>206</v>
      </c>
      <c r="AV58" s="1">
        <v>157</v>
      </c>
    </row>
    <row r="59" spans="1:48" ht="30" customHeight="1">
      <c r="A59" s="8" t="s">
        <v>203</v>
      </c>
      <c r="B59" s="8" t="s">
        <v>207</v>
      </c>
      <c r="C59" s="8" t="s">
        <v>200</v>
      </c>
      <c r="D59" s="9">
        <v>7.9000000000000001E-2</v>
      </c>
      <c r="E59" s="10">
        <f>TRUNC(단가대비표!O24,0)</f>
        <v>799000</v>
      </c>
      <c r="F59" s="10">
        <f t="shared" si="5"/>
        <v>63121</v>
      </c>
      <c r="G59" s="10">
        <f>TRUNC(단가대비표!P24,0)</f>
        <v>0</v>
      </c>
      <c r="H59" s="10">
        <f t="shared" si="6"/>
        <v>0</v>
      </c>
      <c r="I59" s="10">
        <f>TRUNC(단가대비표!V24,0)</f>
        <v>0</v>
      </c>
      <c r="J59" s="10">
        <f t="shared" si="7"/>
        <v>0</v>
      </c>
      <c r="K59" s="10">
        <f t="shared" si="8"/>
        <v>799000</v>
      </c>
      <c r="L59" s="10">
        <f t="shared" si="9"/>
        <v>63121</v>
      </c>
      <c r="M59" s="8" t="s">
        <v>52</v>
      </c>
      <c r="N59" s="5" t="s">
        <v>208</v>
      </c>
      <c r="O59" s="5" t="s">
        <v>52</v>
      </c>
      <c r="P59" s="5" t="s">
        <v>52</v>
      </c>
      <c r="Q59" s="5" t="s">
        <v>182</v>
      </c>
      <c r="R59" s="5" t="s">
        <v>62</v>
      </c>
      <c r="S59" s="5" t="s">
        <v>62</v>
      </c>
      <c r="T59" s="5" t="s">
        <v>61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5" t="s">
        <v>52</v>
      </c>
      <c r="AS59" s="5" t="s">
        <v>52</v>
      </c>
      <c r="AT59" s="1"/>
      <c r="AU59" s="5" t="s">
        <v>209</v>
      </c>
      <c r="AV59" s="1">
        <v>137</v>
      </c>
    </row>
    <row r="60" spans="1:48" ht="30" customHeight="1">
      <c r="A60" s="8" t="s">
        <v>203</v>
      </c>
      <c r="B60" s="8" t="s">
        <v>210</v>
      </c>
      <c r="C60" s="8" t="s">
        <v>200</v>
      </c>
      <c r="D60" s="9">
        <v>8.9999999999999993E-3</v>
      </c>
      <c r="E60" s="10">
        <f>TRUNC(단가대비표!O18,0)</f>
        <v>706300</v>
      </c>
      <c r="F60" s="10">
        <f t="shared" si="5"/>
        <v>6356</v>
      </c>
      <c r="G60" s="10">
        <f>TRUNC(단가대비표!P18,0)</f>
        <v>0</v>
      </c>
      <c r="H60" s="10">
        <f t="shared" si="6"/>
        <v>0</v>
      </c>
      <c r="I60" s="10">
        <f>TRUNC(단가대비표!V18,0)</f>
        <v>0</v>
      </c>
      <c r="J60" s="10">
        <f t="shared" si="7"/>
        <v>0</v>
      </c>
      <c r="K60" s="10">
        <f t="shared" si="8"/>
        <v>706300</v>
      </c>
      <c r="L60" s="10">
        <f t="shared" si="9"/>
        <v>6356</v>
      </c>
      <c r="M60" s="8" t="s">
        <v>52</v>
      </c>
      <c r="N60" s="5" t="s">
        <v>211</v>
      </c>
      <c r="O60" s="5" t="s">
        <v>52</v>
      </c>
      <c r="P60" s="5" t="s">
        <v>52</v>
      </c>
      <c r="Q60" s="5" t="s">
        <v>182</v>
      </c>
      <c r="R60" s="5" t="s">
        <v>62</v>
      </c>
      <c r="S60" s="5" t="s">
        <v>62</v>
      </c>
      <c r="T60" s="5" t="s">
        <v>61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5" t="s">
        <v>52</v>
      </c>
      <c r="AS60" s="5" t="s">
        <v>52</v>
      </c>
      <c r="AT60" s="1"/>
      <c r="AU60" s="5" t="s">
        <v>212</v>
      </c>
      <c r="AV60" s="1">
        <v>40</v>
      </c>
    </row>
    <row r="61" spans="1:48" ht="30" customHeight="1">
      <c r="A61" s="8" t="s">
        <v>203</v>
      </c>
      <c r="B61" s="8" t="s">
        <v>213</v>
      </c>
      <c r="C61" s="8" t="s">
        <v>200</v>
      </c>
      <c r="D61" s="9">
        <v>0.03</v>
      </c>
      <c r="E61" s="10">
        <f>TRUNC(단가대비표!O19,0)</f>
        <v>611300</v>
      </c>
      <c r="F61" s="10">
        <f t="shared" si="5"/>
        <v>18339</v>
      </c>
      <c r="G61" s="10">
        <f>TRUNC(단가대비표!P19,0)</f>
        <v>0</v>
      </c>
      <c r="H61" s="10">
        <f t="shared" si="6"/>
        <v>0</v>
      </c>
      <c r="I61" s="10">
        <f>TRUNC(단가대비표!V19,0)</f>
        <v>0</v>
      </c>
      <c r="J61" s="10">
        <f t="shared" si="7"/>
        <v>0</v>
      </c>
      <c r="K61" s="10">
        <f t="shared" si="8"/>
        <v>611300</v>
      </c>
      <c r="L61" s="10">
        <f t="shared" si="9"/>
        <v>18339</v>
      </c>
      <c r="M61" s="8" t="s">
        <v>52</v>
      </c>
      <c r="N61" s="5" t="s">
        <v>214</v>
      </c>
      <c r="O61" s="5" t="s">
        <v>52</v>
      </c>
      <c r="P61" s="5" t="s">
        <v>52</v>
      </c>
      <c r="Q61" s="5" t="s">
        <v>182</v>
      </c>
      <c r="R61" s="5" t="s">
        <v>62</v>
      </c>
      <c r="S61" s="5" t="s">
        <v>62</v>
      </c>
      <c r="T61" s="5" t="s">
        <v>61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5" t="s">
        <v>52</v>
      </c>
      <c r="AS61" s="5" t="s">
        <v>52</v>
      </c>
      <c r="AT61" s="1"/>
      <c r="AU61" s="5" t="s">
        <v>215</v>
      </c>
      <c r="AV61" s="1">
        <v>41</v>
      </c>
    </row>
    <row r="62" spans="1:48" ht="30" customHeight="1">
      <c r="A62" s="8" t="s">
        <v>203</v>
      </c>
      <c r="B62" s="8" t="s">
        <v>216</v>
      </c>
      <c r="C62" s="8" t="s">
        <v>200</v>
      </c>
      <c r="D62" s="9">
        <v>0.183</v>
      </c>
      <c r="E62" s="10">
        <f>TRUNC(단가대비표!O20,0)</f>
        <v>608000</v>
      </c>
      <c r="F62" s="10">
        <f t="shared" si="5"/>
        <v>111264</v>
      </c>
      <c r="G62" s="10">
        <f>TRUNC(단가대비표!P20,0)</f>
        <v>0</v>
      </c>
      <c r="H62" s="10">
        <f t="shared" si="6"/>
        <v>0</v>
      </c>
      <c r="I62" s="10">
        <f>TRUNC(단가대비표!V20,0)</f>
        <v>0</v>
      </c>
      <c r="J62" s="10">
        <f t="shared" si="7"/>
        <v>0</v>
      </c>
      <c r="K62" s="10">
        <f t="shared" si="8"/>
        <v>608000</v>
      </c>
      <c r="L62" s="10">
        <f t="shared" si="9"/>
        <v>111264</v>
      </c>
      <c r="M62" s="8" t="s">
        <v>52</v>
      </c>
      <c r="N62" s="5" t="s">
        <v>217</v>
      </c>
      <c r="O62" s="5" t="s">
        <v>52</v>
      </c>
      <c r="P62" s="5" t="s">
        <v>52</v>
      </c>
      <c r="Q62" s="5" t="s">
        <v>182</v>
      </c>
      <c r="R62" s="5" t="s">
        <v>62</v>
      </c>
      <c r="S62" s="5" t="s">
        <v>62</v>
      </c>
      <c r="T62" s="5" t="s">
        <v>61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5" t="s">
        <v>52</v>
      </c>
      <c r="AS62" s="5" t="s">
        <v>52</v>
      </c>
      <c r="AT62" s="1"/>
      <c r="AU62" s="5" t="s">
        <v>218</v>
      </c>
      <c r="AV62" s="1">
        <v>42</v>
      </c>
    </row>
    <row r="63" spans="1:48" ht="30" customHeight="1">
      <c r="A63" s="8" t="s">
        <v>203</v>
      </c>
      <c r="B63" s="8" t="s">
        <v>219</v>
      </c>
      <c r="C63" s="8" t="s">
        <v>200</v>
      </c>
      <c r="D63" s="9">
        <v>5.0000000000000001E-3</v>
      </c>
      <c r="E63" s="10">
        <f>TRUNC(단가대비표!O27,0)</f>
        <v>656000</v>
      </c>
      <c r="F63" s="10">
        <f t="shared" si="5"/>
        <v>3280</v>
      </c>
      <c r="G63" s="10">
        <f>TRUNC(단가대비표!P27,0)</f>
        <v>0</v>
      </c>
      <c r="H63" s="10">
        <f t="shared" si="6"/>
        <v>0</v>
      </c>
      <c r="I63" s="10">
        <f>TRUNC(단가대비표!V27,0)</f>
        <v>0</v>
      </c>
      <c r="J63" s="10">
        <f t="shared" si="7"/>
        <v>0</v>
      </c>
      <c r="K63" s="10">
        <f t="shared" si="8"/>
        <v>656000</v>
      </c>
      <c r="L63" s="10">
        <f t="shared" si="9"/>
        <v>3280</v>
      </c>
      <c r="M63" s="8" t="s">
        <v>52</v>
      </c>
      <c r="N63" s="5" t="s">
        <v>220</v>
      </c>
      <c r="O63" s="5" t="s">
        <v>52</v>
      </c>
      <c r="P63" s="5" t="s">
        <v>52</v>
      </c>
      <c r="Q63" s="5" t="s">
        <v>182</v>
      </c>
      <c r="R63" s="5" t="s">
        <v>62</v>
      </c>
      <c r="S63" s="5" t="s">
        <v>62</v>
      </c>
      <c r="T63" s="5" t="s">
        <v>61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5" t="s">
        <v>52</v>
      </c>
      <c r="AS63" s="5" t="s">
        <v>52</v>
      </c>
      <c r="AT63" s="1"/>
      <c r="AU63" s="5" t="s">
        <v>221</v>
      </c>
      <c r="AV63" s="1">
        <v>43</v>
      </c>
    </row>
    <row r="64" spans="1:48" ht="30" customHeight="1">
      <c r="A64" s="8" t="s">
        <v>203</v>
      </c>
      <c r="B64" s="8" t="s">
        <v>222</v>
      </c>
      <c r="C64" s="8" t="s">
        <v>200</v>
      </c>
      <c r="D64" s="9">
        <v>1.659</v>
      </c>
      <c r="E64" s="10">
        <f>TRUNC(단가대비표!O28,0)</f>
        <v>608000</v>
      </c>
      <c r="F64" s="10">
        <f t="shared" si="5"/>
        <v>1008672</v>
      </c>
      <c r="G64" s="10">
        <f>TRUNC(단가대비표!P28,0)</f>
        <v>0</v>
      </c>
      <c r="H64" s="10">
        <f t="shared" si="6"/>
        <v>0</v>
      </c>
      <c r="I64" s="10">
        <f>TRUNC(단가대비표!V28,0)</f>
        <v>0</v>
      </c>
      <c r="J64" s="10">
        <f t="shared" si="7"/>
        <v>0</v>
      </c>
      <c r="K64" s="10">
        <f t="shared" si="8"/>
        <v>608000</v>
      </c>
      <c r="L64" s="10">
        <f t="shared" si="9"/>
        <v>1008672</v>
      </c>
      <c r="M64" s="8" t="s">
        <v>52</v>
      </c>
      <c r="N64" s="5" t="s">
        <v>223</v>
      </c>
      <c r="O64" s="5" t="s">
        <v>52</v>
      </c>
      <c r="P64" s="5" t="s">
        <v>52</v>
      </c>
      <c r="Q64" s="5" t="s">
        <v>182</v>
      </c>
      <c r="R64" s="5" t="s">
        <v>62</v>
      </c>
      <c r="S64" s="5" t="s">
        <v>62</v>
      </c>
      <c r="T64" s="5" t="s">
        <v>61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5" t="s">
        <v>52</v>
      </c>
      <c r="AS64" s="5" t="s">
        <v>52</v>
      </c>
      <c r="AT64" s="1"/>
      <c r="AU64" s="5" t="s">
        <v>224</v>
      </c>
      <c r="AV64" s="1">
        <v>44</v>
      </c>
    </row>
    <row r="65" spans="1:48" ht="30" customHeight="1">
      <c r="A65" s="8" t="s">
        <v>225</v>
      </c>
      <c r="B65" s="8" t="s">
        <v>226</v>
      </c>
      <c r="C65" s="8" t="s">
        <v>227</v>
      </c>
      <c r="D65" s="9">
        <v>82</v>
      </c>
      <c r="E65" s="10">
        <f>TRUNC(단가대비표!O16,0)</f>
        <v>800</v>
      </c>
      <c r="F65" s="10">
        <f t="shared" si="5"/>
        <v>65600</v>
      </c>
      <c r="G65" s="10">
        <f>TRUNC(단가대비표!P16,0)</f>
        <v>0</v>
      </c>
      <c r="H65" s="10">
        <f t="shared" si="6"/>
        <v>0</v>
      </c>
      <c r="I65" s="10">
        <f>TRUNC(단가대비표!V16,0)</f>
        <v>0</v>
      </c>
      <c r="J65" s="10">
        <f t="shared" si="7"/>
        <v>0</v>
      </c>
      <c r="K65" s="10">
        <f t="shared" si="8"/>
        <v>800</v>
      </c>
      <c r="L65" s="10">
        <f t="shared" si="9"/>
        <v>65600</v>
      </c>
      <c r="M65" s="8" t="s">
        <v>52</v>
      </c>
      <c r="N65" s="5" t="s">
        <v>228</v>
      </c>
      <c r="O65" s="5" t="s">
        <v>52</v>
      </c>
      <c r="P65" s="5" t="s">
        <v>52</v>
      </c>
      <c r="Q65" s="5" t="s">
        <v>182</v>
      </c>
      <c r="R65" s="5" t="s">
        <v>62</v>
      </c>
      <c r="S65" s="5" t="s">
        <v>62</v>
      </c>
      <c r="T65" s="5" t="s">
        <v>61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5" t="s">
        <v>52</v>
      </c>
      <c r="AS65" s="5" t="s">
        <v>52</v>
      </c>
      <c r="AT65" s="1"/>
      <c r="AU65" s="5" t="s">
        <v>229</v>
      </c>
      <c r="AV65" s="1">
        <v>138</v>
      </c>
    </row>
    <row r="66" spans="1:48" ht="30" customHeight="1">
      <c r="A66" s="8" t="s">
        <v>230</v>
      </c>
      <c r="B66" s="8" t="s">
        <v>231</v>
      </c>
      <c r="C66" s="8" t="s">
        <v>200</v>
      </c>
      <c r="D66" s="9">
        <v>5.9279999999999999</v>
      </c>
      <c r="E66" s="10">
        <f>TRUNC(일위대가목록!E28,0)</f>
        <v>74787</v>
      </c>
      <c r="F66" s="10">
        <f t="shared" si="5"/>
        <v>443337</v>
      </c>
      <c r="G66" s="10">
        <f>TRUNC(일위대가목록!F28,0)</f>
        <v>2492917</v>
      </c>
      <c r="H66" s="10">
        <f t="shared" si="6"/>
        <v>14778011</v>
      </c>
      <c r="I66" s="10">
        <f>TRUNC(일위대가목록!G28,0)</f>
        <v>0</v>
      </c>
      <c r="J66" s="10">
        <f t="shared" si="7"/>
        <v>0</v>
      </c>
      <c r="K66" s="10">
        <f t="shared" si="8"/>
        <v>2567704</v>
      </c>
      <c r="L66" s="10">
        <f t="shared" si="9"/>
        <v>15221348</v>
      </c>
      <c r="M66" s="8" t="s">
        <v>232</v>
      </c>
      <c r="N66" s="5" t="s">
        <v>233</v>
      </c>
      <c r="O66" s="5" t="s">
        <v>52</v>
      </c>
      <c r="P66" s="5" t="s">
        <v>52</v>
      </c>
      <c r="Q66" s="5" t="s">
        <v>182</v>
      </c>
      <c r="R66" s="5" t="s">
        <v>61</v>
      </c>
      <c r="S66" s="5" t="s">
        <v>62</v>
      </c>
      <c r="T66" s="5" t="s">
        <v>62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5" t="s">
        <v>52</v>
      </c>
      <c r="AS66" s="5" t="s">
        <v>52</v>
      </c>
      <c r="AT66" s="1"/>
      <c r="AU66" s="5" t="s">
        <v>234</v>
      </c>
      <c r="AV66" s="1">
        <v>160</v>
      </c>
    </row>
    <row r="67" spans="1:48" ht="30" customHeight="1">
      <c r="A67" s="8" t="s">
        <v>235</v>
      </c>
      <c r="B67" s="8" t="s">
        <v>236</v>
      </c>
      <c r="C67" s="8" t="s">
        <v>200</v>
      </c>
      <c r="D67" s="9">
        <v>-0.40100000000000002</v>
      </c>
      <c r="E67" s="10">
        <f>TRUNC(단가대비표!O12,0)</f>
        <v>240000</v>
      </c>
      <c r="F67" s="10">
        <f t="shared" si="5"/>
        <v>-96240</v>
      </c>
      <c r="G67" s="10">
        <f>TRUNC(단가대비표!P12,0)</f>
        <v>0</v>
      </c>
      <c r="H67" s="10">
        <f t="shared" si="6"/>
        <v>0</v>
      </c>
      <c r="I67" s="10">
        <f>TRUNC(단가대비표!V12,0)</f>
        <v>0</v>
      </c>
      <c r="J67" s="10">
        <f t="shared" si="7"/>
        <v>0</v>
      </c>
      <c r="K67" s="10">
        <f t="shared" si="8"/>
        <v>240000</v>
      </c>
      <c r="L67" s="10">
        <f t="shared" si="9"/>
        <v>-96240</v>
      </c>
      <c r="M67" s="8" t="s">
        <v>237</v>
      </c>
      <c r="N67" s="5" t="s">
        <v>238</v>
      </c>
      <c r="O67" s="5" t="s">
        <v>52</v>
      </c>
      <c r="P67" s="5" t="s">
        <v>52</v>
      </c>
      <c r="Q67" s="5" t="s">
        <v>182</v>
      </c>
      <c r="R67" s="5" t="s">
        <v>62</v>
      </c>
      <c r="S67" s="5" t="s">
        <v>62</v>
      </c>
      <c r="T67" s="5" t="s">
        <v>61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5" t="s">
        <v>52</v>
      </c>
      <c r="AS67" s="5" t="s">
        <v>52</v>
      </c>
      <c r="AT67" s="1"/>
      <c r="AU67" s="5" t="s">
        <v>239</v>
      </c>
      <c r="AV67" s="1">
        <v>143</v>
      </c>
    </row>
    <row r="68" spans="1:48" ht="30" customHeight="1">
      <c r="A68" s="8" t="s">
        <v>240</v>
      </c>
      <c r="B68" s="8" t="s">
        <v>241</v>
      </c>
      <c r="C68" s="8" t="s">
        <v>140</v>
      </c>
      <c r="D68" s="9">
        <v>72</v>
      </c>
      <c r="E68" s="10">
        <f>TRUNC(일위대가목록!E29,0)</f>
        <v>7647</v>
      </c>
      <c r="F68" s="10">
        <f t="shared" si="5"/>
        <v>550584</v>
      </c>
      <c r="G68" s="10">
        <f>TRUNC(일위대가목록!F29,0)</f>
        <v>11790</v>
      </c>
      <c r="H68" s="10">
        <f t="shared" si="6"/>
        <v>848880</v>
      </c>
      <c r="I68" s="10">
        <f>TRUNC(일위대가목록!G29,0)</f>
        <v>46</v>
      </c>
      <c r="J68" s="10">
        <f t="shared" si="7"/>
        <v>3312</v>
      </c>
      <c r="K68" s="10">
        <f t="shared" si="8"/>
        <v>19483</v>
      </c>
      <c r="L68" s="10">
        <f t="shared" si="9"/>
        <v>1402776</v>
      </c>
      <c r="M68" s="8" t="s">
        <v>242</v>
      </c>
      <c r="N68" s="5" t="s">
        <v>243</v>
      </c>
      <c r="O68" s="5" t="s">
        <v>52</v>
      </c>
      <c r="P68" s="5" t="s">
        <v>52</v>
      </c>
      <c r="Q68" s="5" t="s">
        <v>182</v>
      </c>
      <c r="R68" s="5" t="s">
        <v>61</v>
      </c>
      <c r="S68" s="5" t="s">
        <v>62</v>
      </c>
      <c r="T68" s="5" t="s">
        <v>62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5" t="s">
        <v>52</v>
      </c>
      <c r="AS68" s="5" t="s">
        <v>52</v>
      </c>
      <c r="AT68" s="1"/>
      <c r="AU68" s="5" t="s">
        <v>244</v>
      </c>
      <c r="AV68" s="1">
        <v>110</v>
      </c>
    </row>
    <row r="69" spans="1:48" ht="30" customHeight="1">
      <c r="A69" s="8" t="s">
        <v>245</v>
      </c>
      <c r="B69" s="8" t="s">
        <v>246</v>
      </c>
      <c r="C69" s="8" t="s">
        <v>66</v>
      </c>
      <c r="D69" s="9">
        <v>124</v>
      </c>
      <c r="E69" s="10">
        <f>TRUNC(일위대가목록!E30,0)</f>
        <v>796</v>
      </c>
      <c r="F69" s="10">
        <f t="shared" si="5"/>
        <v>98704</v>
      </c>
      <c r="G69" s="10">
        <f>TRUNC(일위대가목록!F30,0)</f>
        <v>2433</v>
      </c>
      <c r="H69" s="10">
        <f t="shared" si="6"/>
        <v>301692</v>
      </c>
      <c r="I69" s="10">
        <f>TRUNC(일위대가목록!G30,0)</f>
        <v>0</v>
      </c>
      <c r="J69" s="10">
        <f t="shared" si="7"/>
        <v>0</v>
      </c>
      <c r="K69" s="10">
        <f t="shared" si="8"/>
        <v>3229</v>
      </c>
      <c r="L69" s="10">
        <f t="shared" si="9"/>
        <v>400396</v>
      </c>
      <c r="M69" s="8" t="s">
        <v>247</v>
      </c>
      <c r="N69" s="5" t="s">
        <v>248</v>
      </c>
      <c r="O69" s="5" t="s">
        <v>52</v>
      </c>
      <c r="P69" s="5" t="s">
        <v>52</v>
      </c>
      <c r="Q69" s="5" t="s">
        <v>182</v>
      </c>
      <c r="R69" s="5" t="s">
        <v>61</v>
      </c>
      <c r="S69" s="5" t="s">
        <v>62</v>
      </c>
      <c r="T69" s="5" t="s">
        <v>62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5" t="s">
        <v>52</v>
      </c>
      <c r="AS69" s="5" t="s">
        <v>52</v>
      </c>
      <c r="AT69" s="1"/>
      <c r="AU69" s="5" t="s">
        <v>249</v>
      </c>
      <c r="AV69" s="1">
        <v>100</v>
      </c>
    </row>
    <row r="70" spans="1:48" ht="30" customHeight="1">
      <c r="A70" s="8" t="s">
        <v>250</v>
      </c>
      <c r="B70" s="8" t="s">
        <v>251</v>
      </c>
      <c r="C70" s="8" t="s">
        <v>66</v>
      </c>
      <c r="D70" s="9">
        <v>81</v>
      </c>
      <c r="E70" s="10">
        <f>TRUNC(일위대가목록!E31,0)</f>
        <v>1995</v>
      </c>
      <c r="F70" s="10">
        <f t="shared" si="5"/>
        <v>161595</v>
      </c>
      <c r="G70" s="10">
        <f>TRUNC(일위대가목록!F31,0)</f>
        <v>14740</v>
      </c>
      <c r="H70" s="10">
        <f t="shared" si="6"/>
        <v>1193940</v>
      </c>
      <c r="I70" s="10">
        <f>TRUNC(일위대가목록!G31,0)</f>
        <v>0</v>
      </c>
      <c r="J70" s="10">
        <f t="shared" si="7"/>
        <v>0</v>
      </c>
      <c r="K70" s="10">
        <f t="shared" si="8"/>
        <v>16735</v>
      </c>
      <c r="L70" s="10">
        <f t="shared" si="9"/>
        <v>1355535</v>
      </c>
      <c r="M70" s="8" t="s">
        <v>252</v>
      </c>
      <c r="N70" s="5" t="s">
        <v>253</v>
      </c>
      <c r="O70" s="5" t="s">
        <v>52</v>
      </c>
      <c r="P70" s="5" t="s">
        <v>52</v>
      </c>
      <c r="Q70" s="5" t="s">
        <v>182</v>
      </c>
      <c r="R70" s="5" t="s">
        <v>61</v>
      </c>
      <c r="S70" s="5" t="s">
        <v>62</v>
      </c>
      <c r="T70" s="5" t="s">
        <v>62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5" t="s">
        <v>52</v>
      </c>
      <c r="AS70" s="5" t="s">
        <v>52</v>
      </c>
      <c r="AT70" s="1"/>
      <c r="AU70" s="5" t="s">
        <v>254</v>
      </c>
      <c r="AV70" s="1">
        <v>102</v>
      </c>
    </row>
    <row r="71" spans="1:48" ht="30" customHeight="1">
      <c r="A71" s="8" t="s">
        <v>255</v>
      </c>
      <c r="B71" s="8" t="s">
        <v>256</v>
      </c>
      <c r="C71" s="8" t="s">
        <v>66</v>
      </c>
      <c r="D71" s="9">
        <v>43</v>
      </c>
      <c r="E71" s="10">
        <f>TRUNC(일위대가목록!E32,0)</f>
        <v>4138</v>
      </c>
      <c r="F71" s="10">
        <f t="shared" si="5"/>
        <v>177934</v>
      </c>
      <c r="G71" s="10">
        <f>TRUNC(일위대가목록!F32,0)</f>
        <v>6490</v>
      </c>
      <c r="H71" s="10">
        <f t="shared" si="6"/>
        <v>279070</v>
      </c>
      <c r="I71" s="10">
        <f>TRUNC(일위대가목록!G32,0)</f>
        <v>0</v>
      </c>
      <c r="J71" s="10">
        <f t="shared" si="7"/>
        <v>0</v>
      </c>
      <c r="K71" s="10">
        <f t="shared" si="8"/>
        <v>10628</v>
      </c>
      <c r="L71" s="10">
        <f t="shared" si="9"/>
        <v>457004</v>
      </c>
      <c r="M71" s="8" t="s">
        <v>257</v>
      </c>
      <c r="N71" s="5" t="s">
        <v>258</v>
      </c>
      <c r="O71" s="5" t="s">
        <v>52</v>
      </c>
      <c r="P71" s="5" t="s">
        <v>52</v>
      </c>
      <c r="Q71" s="5" t="s">
        <v>182</v>
      </c>
      <c r="R71" s="5" t="s">
        <v>61</v>
      </c>
      <c r="S71" s="5" t="s">
        <v>62</v>
      </c>
      <c r="T71" s="5" t="s">
        <v>62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5" t="s">
        <v>52</v>
      </c>
      <c r="AS71" s="5" t="s">
        <v>52</v>
      </c>
      <c r="AT71" s="1"/>
      <c r="AU71" s="5" t="s">
        <v>259</v>
      </c>
      <c r="AV71" s="1">
        <v>142</v>
      </c>
    </row>
    <row r="72" spans="1:48" ht="30" customHeight="1">
      <c r="A72" s="8" t="s">
        <v>260</v>
      </c>
      <c r="B72" s="8" t="s">
        <v>261</v>
      </c>
      <c r="C72" s="8" t="s">
        <v>66</v>
      </c>
      <c r="D72" s="9">
        <v>3</v>
      </c>
      <c r="E72" s="10">
        <f>TRUNC(일위대가목록!E33,0)</f>
        <v>3125</v>
      </c>
      <c r="F72" s="10">
        <f t="shared" si="5"/>
        <v>9375</v>
      </c>
      <c r="G72" s="10">
        <f>TRUNC(일위대가목록!F33,0)</f>
        <v>2834</v>
      </c>
      <c r="H72" s="10">
        <f t="shared" si="6"/>
        <v>8502</v>
      </c>
      <c r="I72" s="10">
        <f>TRUNC(일위대가목록!G33,0)</f>
        <v>56</v>
      </c>
      <c r="J72" s="10">
        <f t="shared" si="7"/>
        <v>168</v>
      </c>
      <c r="K72" s="10">
        <f t="shared" si="8"/>
        <v>6015</v>
      </c>
      <c r="L72" s="10">
        <f t="shared" si="9"/>
        <v>18045</v>
      </c>
      <c r="M72" s="8" t="s">
        <v>262</v>
      </c>
      <c r="N72" s="5" t="s">
        <v>263</v>
      </c>
      <c r="O72" s="5" t="s">
        <v>52</v>
      </c>
      <c r="P72" s="5" t="s">
        <v>52</v>
      </c>
      <c r="Q72" s="5" t="s">
        <v>182</v>
      </c>
      <c r="R72" s="5" t="s">
        <v>61</v>
      </c>
      <c r="S72" s="5" t="s">
        <v>62</v>
      </c>
      <c r="T72" s="5" t="s">
        <v>62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5" t="s">
        <v>52</v>
      </c>
      <c r="AS72" s="5" t="s">
        <v>52</v>
      </c>
      <c r="AT72" s="1"/>
      <c r="AU72" s="5" t="s">
        <v>264</v>
      </c>
      <c r="AV72" s="1">
        <v>73</v>
      </c>
    </row>
    <row r="73" spans="1:48" ht="30" customHeight="1">
      <c r="A73" s="8" t="s">
        <v>265</v>
      </c>
      <c r="B73" s="8" t="s">
        <v>266</v>
      </c>
      <c r="C73" s="8" t="s">
        <v>96</v>
      </c>
      <c r="D73" s="9">
        <v>5.1999999999999998E-2</v>
      </c>
      <c r="E73" s="10">
        <f>TRUNC(일위대가목록!E34,0)</f>
        <v>780000</v>
      </c>
      <c r="F73" s="10">
        <f t="shared" si="5"/>
        <v>40560</v>
      </c>
      <c r="G73" s="10">
        <f>TRUNC(일위대가목록!F34,0)</f>
        <v>214798</v>
      </c>
      <c r="H73" s="10">
        <f t="shared" si="6"/>
        <v>11169</v>
      </c>
      <c r="I73" s="10">
        <f>TRUNC(일위대가목록!G34,0)</f>
        <v>0</v>
      </c>
      <c r="J73" s="10">
        <f t="shared" si="7"/>
        <v>0</v>
      </c>
      <c r="K73" s="10">
        <f t="shared" si="8"/>
        <v>994798</v>
      </c>
      <c r="L73" s="10">
        <f t="shared" si="9"/>
        <v>51729</v>
      </c>
      <c r="M73" s="8" t="s">
        <v>267</v>
      </c>
      <c r="N73" s="5" t="s">
        <v>268</v>
      </c>
      <c r="O73" s="5" t="s">
        <v>52</v>
      </c>
      <c r="P73" s="5" t="s">
        <v>52</v>
      </c>
      <c r="Q73" s="5" t="s">
        <v>182</v>
      </c>
      <c r="R73" s="5" t="s">
        <v>61</v>
      </c>
      <c r="S73" s="5" t="s">
        <v>62</v>
      </c>
      <c r="T73" s="5" t="s">
        <v>62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5" t="s">
        <v>52</v>
      </c>
      <c r="AS73" s="5" t="s">
        <v>52</v>
      </c>
      <c r="AT73" s="1"/>
      <c r="AU73" s="5" t="s">
        <v>269</v>
      </c>
      <c r="AV73" s="1">
        <v>103</v>
      </c>
    </row>
    <row r="74" spans="1:48" ht="30" customHeight="1">
      <c r="A74" s="8" t="s">
        <v>270</v>
      </c>
      <c r="B74" s="8" t="s">
        <v>271</v>
      </c>
      <c r="C74" s="8" t="s">
        <v>66</v>
      </c>
      <c r="D74" s="9">
        <v>2</v>
      </c>
      <c r="E74" s="10">
        <f>TRUNC(일위대가목록!E35,0)</f>
        <v>9345</v>
      </c>
      <c r="F74" s="10">
        <f t="shared" si="5"/>
        <v>18690</v>
      </c>
      <c r="G74" s="10">
        <f>TRUNC(일위대가목록!F35,0)</f>
        <v>14305</v>
      </c>
      <c r="H74" s="10">
        <f t="shared" si="6"/>
        <v>28610</v>
      </c>
      <c r="I74" s="10">
        <f>TRUNC(일위대가목록!G35,0)</f>
        <v>0</v>
      </c>
      <c r="J74" s="10">
        <f t="shared" si="7"/>
        <v>0</v>
      </c>
      <c r="K74" s="10">
        <f t="shared" si="8"/>
        <v>23650</v>
      </c>
      <c r="L74" s="10">
        <f t="shared" si="9"/>
        <v>47300</v>
      </c>
      <c r="M74" s="8" t="s">
        <v>272</v>
      </c>
      <c r="N74" s="5" t="s">
        <v>273</v>
      </c>
      <c r="O74" s="5" t="s">
        <v>52</v>
      </c>
      <c r="P74" s="5" t="s">
        <v>52</v>
      </c>
      <c r="Q74" s="5" t="s">
        <v>182</v>
      </c>
      <c r="R74" s="5" t="s">
        <v>61</v>
      </c>
      <c r="S74" s="5" t="s">
        <v>62</v>
      </c>
      <c r="T74" s="5" t="s">
        <v>62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5" t="s">
        <v>52</v>
      </c>
      <c r="AS74" s="5" t="s">
        <v>52</v>
      </c>
      <c r="AT74" s="1"/>
      <c r="AU74" s="5" t="s">
        <v>274</v>
      </c>
      <c r="AV74" s="1">
        <v>65</v>
      </c>
    </row>
    <row r="75" spans="1:48" ht="30" customHeight="1">
      <c r="A75" s="9" t="s">
        <v>70</v>
      </c>
      <c r="B75" s="9"/>
      <c r="C75" s="9"/>
      <c r="D75" s="9"/>
      <c r="E75" s="9"/>
      <c r="F75" s="10">
        <f>SUM(F53:F74)</f>
        <v>6710856</v>
      </c>
      <c r="G75" s="9"/>
      <c r="H75" s="10">
        <f>SUM(H53:H74)</f>
        <v>17449874</v>
      </c>
      <c r="I75" s="9"/>
      <c r="J75" s="10">
        <f>SUM(J53:J74)</f>
        <v>3480</v>
      </c>
      <c r="K75" s="9"/>
      <c r="L75" s="10">
        <f>SUM(L53:L74)</f>
        <v>24164210</v>
      </c>
      <c r="M75" s="9"/>
      <c r="N75" t="s">
        <v>71</v>
      </c>
    </row>
    <row r="76" spans="1:48" ht="30" customHeight="1">
      <c r="A76" s="8" t="s">
        <v>275</v>
      </c>
      <c r="B76" s="9" t="s">
        <v>183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"/>
      <c r="O76" s="1"/>
      <c r="P76" s="1"/>
      <c r="Q76" s="5" t="s">
        <v>276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30" customHeight="1">
      <c r="A77" s="8" t="s">
        <v>277</v>
      </c>
      <c r="B77" s="8" t="s">
        <v>52</v>
      </c>
      <c r="C77" s="8" t="s">
        <v>186</v>
      </c>
      <c r="D77" s="9">
        <v>134</v>
      </c>
      <c r="E77" s="10">
        <f>TRUNC(일위대가목록!E36,0)</f>
        <v>6381</v>
      </c>
      <c r="F77" s="10">
        <f t="shared" ref="F77:F91" si="10">TRUNC(E77*D77, 0)</f>
        <v>855054</v>
      </c>
      <c r="G77" s="10">
        <f>TRUNC(일위대가목록!F36,0)</f>
        <v>14492</v>
      </c>
      <c r="H77" s="10">
        <f t="shared" ref="H77:H91" si="11">TRUNC(G77*D77, 0)</f>
        <v>1941928</v>
      </c>
      <c r="I77" s="10">
        <f>TRUNC(일위대가목록!G36,0)</f>
        <v>289</v>
      </c>
      <c r="J77" s="10">
        <f t="shared" ref="J77:J91" si="12">TRUNC(I77*D77, 0)</f>
        <v>38726</v>
      </c>
      <c r="K77" s="10">
        <f t="shared" ref="K77:K91" si="13">TRUNC(E77+G77+I77, 0)</f>
        <v>21162</v>
      </c>
      <c r="L77" s="10">
        <f t="shared" ref="L77:L91" si="14">TRUNC(F77+H77+J77, 0)</f>
        <v>2835708</v>
      </c>
      <c r="M77" s="8" t="s">
        <v>278</v>
      </c>
      <c r="N77" s="5" t="s">
        <v>279</v>
      </c>
      <c r="O77" s="5" t="s">
        <v>52</v>
      </c>
      <c r="P77" s="5" t="s">
        <v>52</v>
      </c>
      <c r="Q77" s="5" t="s">
        <v>276</v>
      </c>
      <c r="R77" s="5" t="s">
        <v>61</v>
      </c>
      <c r="S77" s="5" t="s">
        <v>62</v>
      </c>
      <c r="T77" s="5" t="s">
        <v>62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5" t="s">
        <v>52</v>
      </c>
      <c r="AS77" s="5" t="s">
        <v>52</v>
      </c>
      <c r="AT77" s="1"/>
      <c r="AU77" s="5" t="s">
        <v>280</v>
      </c>
      <c r="AV77" s="1">
        <v>51</v>
      </c>
    </row>
    <row r="78" spans="1:48" ht="30" customHeight="1">
      <c r="A78" s="8" t="s">
        <v>281</v>
      </c>
      <c r="B78" s="8" t="s">
        <v>52</v>
      </c>
      <c r="C78" s="8" t="s">
        <v>186</v>
      </c>
      <c r="D78" s="9">
        <v>34</v>
      </c>
      <c r="E78" s="10">
        <f>TRUNC(일위대가목록!E37,0)</f>
        <v>2734</v>
      </c>
      <c r="F78" s="10">
        <f t="shared" si="10"/>
        <v>92956</v>
      </c>
      <c r="G78" s="10">
        <f>TRUNC(일위대가목록!F37,0)</f>
        <v>14492</v>
      </c>
      <c r="H78" s="10">
        <f t="shared" si="11"/>
        <v>492728</v>
      </c>
      <c r="I78" s="10">
        <f>TRUNC(일위대가목록!G37,0)</f>
        <v>289</v>
      </c>
      <c r="J78" s="10">
        <f t="shared" si="12"/>
        <v>9826</v>
      </c>
      <c r="K78" s="10">
        <f t="shared" si="13"/>
        <v>17515</v>
      </c>
      <c r="L78" s="10">
        <f t="shared" si="14"/>
        <v>595510</v>
      </c>
      <c r="M78" s="8" t="s">
        <v>282</v>
      </c>
      <c r="N78" s="5" t="s">
        <v>283</v>
      </c>
      <c r="O78" s="5" t="s">
        <v>52</v>
      </c>
      <c r="P78" s="5" t="s">
        <v>52</v>
      </c>
      <c r="Q78" s="5" t="s">
        <v>276</v>
      </c>
      <c r="R78" s="5" t="s">
        <v>61</v>
      </c>
      <c r="S78" s="5" t="s">
        <v>62</v>
      </c>
      <c r="T78" s="5" t="s">
        <v>62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5" t="s">
        <v>52</v>
      </c>
      <c r="AS78" s="5" t="s">
        <v>52</v>
      </c>
      <c r="AT78" s="1"/>
      <c r="AU78" s="5" t="s">
        <v>284</v>
      </c>
      <c r="AV78" s="1">
        <v>52</v>
      </c>
    </row>
    <row r="79" spans="1:48" ht="30" customHeight="1">
      <c r="A79" s="8" t="s">
        <v>285</v>
      </c>
      <c r="B79" s="8" t="s">
        <v>52</v>
      </c>
      <c r="C79" s="8" t="s">
        <v>186</v>
      </c>
      <c r="D79" s="9">
        <v>310</v>
      </c>
      <c r="E79" s="10">
        <f>TRUNC(일위대가목록!E38,0)</f>
        <v>2186</v>
      </c>
      <c r="F79" s="10">
        <f t="shared" si="10"/>
        <v>677660</v>
      </c>
      <c r="G79" s="10">
        <f>TRUNC(일위대가목록!F38,0)</f>
        <v>14492</v>
      </c>
      <c r="H79" s="10">
        <f t="shared" si="11"/>
        <v>4492520</v>
      </c>
      <c r="I79" s="10">
        <f>TRUNC(일위대가목록!G38,0)</f>
        <v>289</v>
      </c>
      <c r="J79" s="10">
        <f t="shared" si="12"/>
        <v>89590</v>
      </c>
      <c r="K79" s="10">
        <f t="shared" si="13"/>
        <v>16967</v>
      </c>
      <c r="L79" s="10">
        <f t="shared" si="14"/>
        <v>5259770</v>
      </c>
      <c r="M79" s="8" t="s">
        <v>286</v>
      </c>
      <c r="N79" s="5" t="s">
        <v>287</v>
      </c>
      <c r="O79" s="5" t="s">
        <v>52</v>
      </c>
      <c r="P79" s="5" t="s">
        <v>52</v>
      </c>
      <c r="Q79" s="5" t="s">
        <v>276</v>
      </c>
      <c r="R79" s="5" t="s">
        <v>61</v>
      </c>
      <c r="S79" s="5" t="s">
        <v>62</v>
      </c>
      <c r="T79" s="5" t="s">
        <v>62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5" t="s">
        <v>52</v>
      </c>
      <c r="AS79" s="5" t="s">
        <v>52</v>
      </c>
      <c r="AT79" s="1"/>
      <c r="AU79" s="5" t="s">
        <v>288</v>
      </c>
      <c r="AV79" s="1">
        <v>53</v>
      </c>
    </row>
    <row r="80" spans="1:48" ht="30" customHeight="1">
      <c r="A80" s="8" t="s">
        <v>289</v>
      </c>
      <c r="B80" s="8" t="s">
        <v>52</v>
      </c>
      <c r="C80" s="8" t="s">
        <v>186</v>
      </c>
      <c r="D80" s="9">
        <v>26</v>
      </c>
      <c r="E80" s="10">
        <f>TRUNC(일위대가목록!E39,0)</f>
        <v>1337</v>
      </c>
      <c r="F80" s="10">
        <f t="shared" si="10"/>
        <v>34762</v>
      </c>
      <c r="G80" s="10">
        <f>TRUNC(일위대가목록!F39,0)</f>
        <v>14492</v>
      </c>
      <c r="H80" s="10">
        <f t="shared" si="11"/>
        <v>376792</v>
      </c>
      <c r="I80" s="10">
        <f>TRUNC(일위대가목록!G39,0)</f>
        <v>289</v>
      </c>
      <c r="J80" s="10">
        <f t="shared" si="12"/>
        <v>7514</v>
      </c>
      <c r="K80" s="10">
        <f t="shared" si="13"/>
        <v>16118</v>
      </c>
      <c r="L80" s="10">
        <f t="shared" si="14"/>
        <v>419068</v>
      </c>
      <c r="M80" s="8" t="s">
        <v>290</v>
      </c>
      <c r="N80" s="5" t="s">
        <v>291</v>
      </c>
      <c r="O80" s="5" t="s">
        <v>52</v>
      </c>
      <c r="P80" s="5" t="s">
        <v>52</v>
      </c>
      <c r="Q80" s="5" t="s">
        <v>276</v>
      </c>
      <c r="R80" s="5" t="s">
        <v>61</v>
      </c>
      <c r="S80" s="5" t="s">
        <v>62</v>
      </c>
      <c r="T80" s="5" t="s">
        <v>62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5" t="s">
        <v>52</v>
      </c>
      <c r="AS80" s="5" t="s">
        <v>52</v>
      </c>
      <c r="AT80" s="1"/>
      <c r="AU80" s="5" t="s">
        <v>292</v>
      </c>
      <c r="AV80" s="1">
        <v>54</v>
      </c>
    </row>
    <row r="81" spans="1:48" ht="30" customHeight="1">
      <c r="A81" s="8" t="s">
        <v>74</v>
      </c>
      <c r="B81" s="8" t="s">
        <v>75</v>
      </c>
      <c r="C81" s="8" t="s">
        <v>66</v>
      </c>
      <c r="D81" s="9">
        <v>168</v>
      </c>
      <c r="E81" s="10">
        <f>TRUNC(일위대가목록!E6,0)</f>
        <v>1827</v>
      </c>
      <c r="F81" s="10">
        <f t="shared" si="10"/>
        <v>306936</v>
      </c>
      <c r="G81" s="10">
        <f>TRUNC(일위대가목록!F6,0)</f>
        <v>6741</v>
      </c>
      <c r="H81" s="10">
        <f t="shared" si="11"/>
        <v>1132488</v>
      </c>
      <c r="I81" s="10">
        <f>TRUNC(일위대가목록!G6,0)</f>
        <v>67</v>
      </c>
      <c r="J81" s="10">
        <f t="shared" si="12"/>
        <v>11256</v>
      </c>
      <c r="K81" s="10">
        <f t="shared" si="13"/>
        <v>8635</v>
      </c>
      <c r="L81" s="10">
        <f t="shared" si="14"/>
        <v>1450680</v>
      </c>
      <c r="M81" s="8" t="s">
        <v>76</v>
      </c>
      <c r="N81" s="5" t="s">
        <v>77</v>
      </c>
      <c r="O81" s="5" t="s">
        <v>52</v>
      </c>
      <c r="P81" s="5" t="s">
        <v>52</v>
      </c>
      <c r="Q81" s="5" t="s">
        <v>276</v>
      </c>
      <c r="R81" s="5" t="s">
        <v>61</v>
      </c>
      <c r="S81" s="5" t="s">
        <v>62</v>
      </c>
      <c r="T81" s="5" t="s">
        <v>62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5" t="s">
        <v>52</v>
      </c>
      <c r="AS81" s="5" t="s">
        <v>52</v>
      </c>
      <c r="AT81" s="1"/>
      <c r="AU81" s="5" t="s">
        <v>293</v>
      </c>
      <c r="AV81" s="1">
        <v>47</v>
      </c>
    </row>
    <row r="82" spans="1:48" ht="30" customHeight="1">
      <c r="A82" s="8" t="s">
        <v>294</v>
      </c>
      <c r="B82" s="8" t="s">
        <v>295</v>
      </c>
      <c r="C82" s="8" t="s">
        <v>66</v>
      </c>
      <c r="D82" s="9">
        <v>33</v>
      </c>
      <c r="E82" s="10">
        <f>TRUNC(일위대가목록!E40,0)</f>
        <v>3654</v>
      </c>
      <c r="F82" s="10">
        <f t="shared" si="10"/>
        <v>120582</v>
      </c>
      <c r="G82" s="10">
        <f>TRUNC(일위대가목록!F40,0)</f>
        <v>12309</v>
      </c>
      <c r="H82" s="10">
        <f t="shared" si="11"/>
        <v>406197</v>
      </c>
      <c r="I82" s="10">
        <f>TRUNC(일위대가목록!G40,0)</f>
        <v>94</v>
      </c>
      <c r="J82" s="10">
        <f t="shared" si="12"/>
        <v>3102</v>
      </c>
      <c r="K82" s="10">
        <f t="shared" si="13"/>
        <v>16057</v>
      </c>
      <c r="L82" s="10">
        <f t="shared" si="14"/>
        <v>529881</v>
      </c>
      <c r="M82" s="8" t="s">
        <v>296</v>
      </c>
      <c r="N82" s="5" t="s">
        <v>297</v>
      </c>
      <c r="O82" s="5" t="s">
        <v>52</v>
      </c>
      <c r="P82" s="5" t="s">
        <v>52</v>
      </c>
      <c r="Q82" s="5" t="s">
        <v>276</v>
      </c>
      <c r="R82" s="5" t="s">
        <v>61</v>
      </c>
      <c r="S82" s="5" t="s">
        <v>62</v>
      </c>
      <c r="T82" s="5" t="s">
        <v>62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5" t="s">
        <v>52</v>
      </c>
      <c r="AS82" s="5" t="s">
        <v>52</v>
      </c>
      <c r="AT82" s="1"/>
      <c r="AU82" s="5" t="s">
        <v>298</v>
      </c>
      <c r="AV82" s="1">
        <v>154</v>
      </c>
    </row>
    <row r="83" spans="1:48" ht="30" customHeight="1">
      <c r="A83" s="8" t="s">
        <v>299</v>
      </c>
      <c r="B83" s="8" t="s">
        <v>300</v>
      </c>
      <c r="C83" s="8" t="s">
        <v>66</v>
      </c>
      <c r="D83" s="9">
        <v>208</v>
      </c>
      <c r="E83" s="10">
        <f>TRUNC(일위대가목록!E41,0)</f>
        <v>25392</v>
      </c>
      <c r="F83" s="10">
        <f t="shared" si="10"/>
        <v>5281536</v>
      </c>
      <c r="G83" s="10">
        <f>TRUNC(일위대가목록!F41,0)</f>
        <v>39185</v>
      </c>
      <c r="H83" s="10">
        <f t="shared" si="11"/>
        <v>8150480</v>
      </c>
      <c r="I83" s="10">
        <f>TRUNC(일위대가목록!G41,0)</f>
        <v>1071</v>
      </c>
      <c r="J83" s="10">
        <f t="shared" si="12"/>
        <v>222768</v>
      </c>
      <c r="K83" s="10">
        <f t="shared" si="13"/>
        <v>65648</v>
      </c>
      <c r="L83" s="10">
        <f t="shared" si="14"/>
        <v>13654784</v>
      </c>
      <c r="M83" s="8" t="s">
        <v>301</v>
      </c>
      <c r="N83" s="5" t="s">
        <v>302</v>
      </c>
      <c r="O83" s="5" t="s">
        <v>52</v>
      </c>
      <c r="P83" s="5" t="s">
        <v>52</v>
      </c>
      <c r="Q83" s="5" t="s">
        <v>276</v>
      </c>
      <c r="R83" s="5" t="s">
        <v>61</v>
      </c>
      <c r="S83" s="5" t="s">
        <v>62</v>
      </c>
      <c r="T83" s="5" t="s">
        <v>62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5" t="s">
        <v>52</v>
      </c>
      <c r="AS83" s="5" t="s">
        <v>52</v>
      </c>
      <c r="AT83" s="1"/>
      <c r="AU83" s="5" t="s">
        <v>303</v>
      </c>
      <c r="AV83" s="1">
        <v>48</v>
      </c>
    </row>
    <row r="84" spans="1:48" ht="30" customHeight="1">
      <c r="A84" s="8" t="s">
        <v>304</v>
      </c>
      <c r="B84" s="8" t="s">
        <v>305</v>
      </c>
      <c r="C84" s="8" t="s">
        <v>306</v>
      </c>
      <c r="D84" s="9">
        <v>48</v>
      </c>
      <c r="E84" s="10">
        <f>TRUNC(일위대가목록!E42,0)</f>
        <v>1476</v>
      </c>
      <c r="F84" s="10">
        <f t="shared" si="10"/>
        <v>70848</v>
      </c>
      <c r="G84" s="10">
        <f>TRUNC(일위대가목록!F42,0)</f>
        <v>1390</v>
      </c>
      <c r="H84" s="10">
        <f t="shared" si="11"/>
        <v>66720</v>
      </c>
      <c r="I84" s="10">
        <f>TRUNC(일위대가목록!G42,0)</f>
        <v>55</v>
      </c>
      <c r="J84" s="10">
        <f t="shared" si="12"/>
        <v>2640</v>
      </c>
      <c r="K84" s="10">
        <f t="shared" si="13"/>
        <v>2921</v>
      </c>
      <c r="L84" s="10">
        <f t="shared" si="14"/>
        <v>140208</v>
      </c>
      <c r="M84" s="8" t="s">
        <v>307</v>
      </c>
      <c r="N84" s="5" t="s">
        <v>308</v>
      </c>
      <c r="O84" s="5" t="s">
        <v>52</v>
      </c>
      <c r="P84" s="5" t="s">
        <v>52</v>
      </c>
      <c r="Q84" s="5" t="s">
        <v>276</v>
      </c>
      <c r="R84" s="5" t="s">
        <v>61</v>
      </c>
      <c r="S84" s="5" t="s">
        <v>62</v>
      </c>
      <c r="T84" s="5" t="s">
        <v>62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5" t="s">
        <v>52</v>
      </c>
      <c r="AS84" s="5" t="s">
        <v>52</v>
      </c>
      <c r="AT84" s="1"/>
      <c r="AU84" s="5" t="s">
        <v>309</v>
      </c>
      <c r="AV84" s="1">
        <v>106</v>
      </c>
    </row>
    <row r="85" spans="1:48" ht="30" customHeight="1">
      <c r="A85" s="8" t="s">
        <v>310</v>
      </c>
      <c r="B85" s="8" t="s">
        <v>311</v>
      </c>
      <c r="C85" s="8" t="s">
        <v>66</v>
      </c>
      <c r="D85" s="9">
        <v>168</v>
      </c>
      <c r="E85" s="10">
        <f>TRUNC(일위대가목록!E43,0)</f>
        <v>6631</v>
      </c>
      <c r="F85" s="10">
        <f t="shared" si="10"/>
        <v>1114008</v>
      </c>
      <c r="G85" s="10">
        <f>TRUNC(일위대가목록!F43,0)</f>
        <v>10418</v>
      </c>
      <c r="H85" s="10">
        <f t="shared" si="11"/>
        <v>1750224</v>
      </c>
      <c r="I85" s="10">
        <f>TRUNC(일위대가목록!G43,0)</f>
        <v>208</v>
      </c>
      <c r="J85" s="10">
        <f t="shared" si="12"/>
        <v>34944</v>
      </c>
      <c r="K85" s="10">
        <f t="shared" si="13"/>
        <v>17257</v>
      </c>
      <c r="L85" s="10">
        <f t="shared" si="14"/>
        <v>2899176</v>
      </c>
      <c r="M85" s="8" t="s">
        <v>312</v>
      </c>
      <c r="N85" s="5" t="s">
        <v>313</v>
      </c>
      <c r="O85" s="5" t="s">
        <v>52</v>
      </c>
      <c r="P85" s="5" t="s">
        <v>52</v>
      </c>
      <c r="Q85" s="5" t="s">
        <v>276</v>
      </c>
      <c r="R85" s="5" t="s">
        <v>61</v>
      </c>
      <c r="S85" s="5" t="s">
        <v>62</v>
      </c>
      <c r="T85" s="5" t="s">
        <v>62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5" t="s">
        <v>52</v>
      </c>
      <c r="AS85" s="5" t="s">
        <v>52</v>
      </c>
      <c r="AT85" s="1"/>
      <c r="AU85" s="5" t="s">
        <v>314</v>
      </c>
      <c r="AV85" s="1">
        <v>49</v>
      </c>
    </row>
    <row r="86" spans="1:48" ht="30" customHeight="1">
      <c r="A86" s="8" t="s">
        <v>315</v>
      </c>
      <c r="B86" s="8" t="s">
        <v>316</v>
      </c>
      <c r="C86" s="8" t="s">
        <v>66</v>
      </c>
      <c r="D86" s="9">
        <v>27</v>
      </c>
      <c r="E86" s="10">
        <f>TRUNC(일위대가목록!E44,0)</f>
        <v>16726</v>
      </c>
      <c r="F86" s="10">
        <f t="shared" si="10"/>
        <v>451602</v>
      </c>
      <c r="G86" s="10">
        <f>TRUNC(일위대가목록!F44,0)</f>
        <v>20836</v>
      </c>
      <c r="H86" s="10">
        <f t="shared" si="11"/>
        <v>562572</v>
      </c>
      <c r="I86" s="10">
        <f>TRUNC(일위대가목록!G44,0)</f>
        <v>416</v>
      </c>
      <c r="J86" s="10">
        <f t="shared" si="12"/>
        <v>11232</v>
      </c>
      <c r="K86" s="10">
        <f t="shared" si="13"/>
        <v>37978</v>
      </c>
      <c r="L86" s="10">
        <f t="shared" si="14"/>
        <v>1025406</v>
      </c>
      <c r="M86" s="8" t="s">
        <v>317</v>
      </c>
      <c r="N86" s="5" t="s">
        <v>318</v>
      </c>
      <c r="O86" s="5" t="s">
        <v>52</v>
      </c>
      <c r="P86" s="5" t="s">
        <v>52</v>
      </c>
      <c r="Q86" s="5" t="s">
        <v>276</v>
      </c>
      <c r="R86" s="5" t="s">
        <v>61</v>
      </c>
      <c r="S86" s="5" t="s">
        <v>62</v>
      </c>
      <c r="T86" s="5" t="s">
        <v>62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5" t="s">
        <v>52</v>
      </c>
      <c r="AS86" s="5" t="s">
        <v>52</v>
      </c>
      <c r="AT86" s="1"/>
      <c r="AU86" s="5" t="s">
        <v>319</v>
      </c>
      <c r="AV86" s="1">
        <v>50</v>
      </c>
    </row>
    <row r="87" spans="1:48" ht="30" customHeight="1">
      <c r="A87" s="8" t="s">
        <v>320</v>
      </c>
      <c r="B87" s="8" t="s">
        <v>321</v>
      </c>
      <c r="C87" s="8" t="s">
        <v>186</v>
      </c>
      <c r="D87" s="9">
        <v>12</v>
      </c>
      <c r="E87" s="10">
        <f>TRUNC(일위대가목록!E45,0)</f>
        <v>30452</v>
      </c>
      <c r="F87" s="10">
        <f t="shared" si="10"/>
        <v>365424</v>
      </c>
      <c r="G87" s="10">
        <f>TRUNC(일위대가목록!F45,0)</f>
        <v>13178</v>
      </c>
      <c r="H87" s="10">
        <f t="shared" si="11"/>
        <v>158136</v>
      </c>
      <c r="I87" s="10">
        <f>TRUNC(일위대가목록!G45,0)</f>
        <v>195</v>
      </c>
      <c r="J87" s="10">
        <f t="shared" si="12"/>
        <v>2340</v>
      </c>
      <c r="K87" s="10">
        <f t="shared" si="13"/>
        <v>43825</v>
      </c>
      <c r="L87" s="10">
        <f t="shared" si="14"/>
        <v>525900</v>
      </c>
      <c r="M87" s="8" t="s">
        <v>322</v>
      </c>
      <c r="N87" s="5" t="s">
        <v>323</v>
      </c>
      <c r="O87" s="5" t="s">
        <v>52</v>
      </c>
      <c r="P87" s="5" t="s">
        <v>52</v>
      </c>
      <c r="Q87" s="5" t="s">
        <v>276</v>
      </c>
      <c r="R87" s="5" t="s">
        <v>61</v>
      </c>
      <c r="S87" s="5" t="s">
        <v>62</v>
      </c>
      <c r="T87" s="5" t="s">
        <v>62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5" t="s">
        <v>52</v>
      </c>
      <c r="AS87" s="5" t="s">
        <v>52</v>
      </c>
      <c r="AT87" s="1"/>
      <c r="AU87" s="5" t="s">
        <v>324</v>
      </c>
      <c r="AV87" s="1">
        <v>63</v>
      </c>
    </row>
    <row r="88" spans="1:48" ht="30" customHeight="1">
      <c r="A88" s="8" t="s">
        <v>245</v>
      </c>
      <c r="B88" s="8" t="s">
        <v>246</v>
      </c>
      <c r="C88" s="8" t="s">
        <v>66</v>
      </c>
      <c r="D88" s="9">
        <v>124</v>
      </c>
      <c r="E88" s="10">
        <f>TRUNC(일위대가목록!E30,0)</f>
        <v>796</v>
      </c>
      <c r="F88" s="10">
        <f t="shared" si="10"/>
        <v>98704</v>
      </c>
      <c r="G88" s="10">
        <f>TRUNC(일위대가목록!F30,0)</f>
        <v>2433</v>
      </c>
      <c r="H88" s="10">
        <f t="shared" si="11"/>
        <v>301692</v>
      </c>
      <c r="I88" s="10">
        <f>TRUNC(일위대가목록!G30,0)</f>
        <v>0</v>
      </c>
      <c r="J88" s="10">
        <f t="shared" si="12"/>
        <v>0</v>
      </c>
      <c r="K88" s="10">
        <f t="shared" si="13"/>
        <v>3229</v>
      </c>
      <c r="L88" s="10">
        <f t="shared" si="14"/>
        <v>400396</v>
      </c>
      <c r="M88" s="8" t="s">
        <v>247</v>
      </c>
      <c r="N88" s="5" t="s">
        <v>248</v>
      </c>
      <c r="O88" s="5" t="s">
        <v>52</v>
      </c>
      <c r="P88" s="5" t="s">
        <v>52</v>
      </c>
      <c r="Q88" s="5" t="s">
        <v>276</v>
      </c>
      <c r="R88" s="5" t="s">
        <v>61</v>
      </c>
      <c r="S88" s="5" t="s">
        <v>62</v>
      </c>
      <c r="T88" s="5" t="s">
        <v>62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5" t="s">
        <v>52</v>
      </c>
      <c r="AS88" s="5" t="s">
        <v>52</v>
      </c>
      <c r="AT88" s="1"/>
      <c r="AU88" s="5" t="s">
        <v>325</v>
      </c>
      <c r="AV88" s="1">
        <v>67</v>
      </c>
    </row>
    <row r="89" spans="1:48" ht="30" customHeight="1">
      <c r="A89" s="8" t="s">
        <v>79</v>
      </c>
      <c r="B89" s="8" t="s">
        <v>326</v>
      </c>
      <c r="C89" s="8" t="s">
        <v>66</v>
      </c>
      <c r="D89" s="9">
        <v>375</v>
      </c>
      <c r="E89" s="10">
        <f>TRUNC(일위대가목록!E46,0)</f>
        <v>3023</v>
      </c>
      <c r="F89" s="10">
        <f t="shared" si="10"/>
        <v>1133625</v>
      </c>
      <c r="G89" s="10">
        <f>TRUNC(일위대가목록!F46,0)</f>
        <v>15501</v>
      </c>
      <c r="H89" s="10">
        <f t="shared" si="11"/>
        <v>5812875</v>
      </c>
      <c r="I89" s="10">
        <f>TRUNC(일위대가목록!G46,0)</f>
        <v>224</v>
      </c>
      <c r="J89" s="10">
        <f t="shared" si="12"/>
        <v>84000</v>
      </c>
      <c r="K89" s="10">
        <f t="shared" si="13"/>
        <v>18748</v>
      </c>
      <c r="L89" s="10">
        <f t="shared" si="14"/>
        <v>7030500</v>
      </c>
      <c r="M89" s="8" t="s">
        <v>327</v>
      </c>
      <c r="N89" s="5" t="s">
        <v>328</v>
      </c>
      <c r="O89" s="5" t="s">
        <v>52</v>
      </c>
      <c r="P89" s="5" t="s">
        <v>52</v>
      </c>
      <c r="Q89" s="5" t="s">
        <v>276</v>
      </c>
      <c r="R89" s="5" t="s">
        <v>61</v>
      </c>
      <c r="S89" s="5" t="s">
        <v>62</v>
      </c>
      <c r="T89" s="5" t="s">
        <v>62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5" t="s">
        <v>52</v>
      </c>
      <c r="AS89" s="5" t="s">
        <v>52</v>
      </c>
      <c r="AT89" s="1"/>
      <c r="AU89" s="5" t="s">
        <v>329</v>
      </c>
      <c r="AV89" s="1">
        <v>150</v>
      </c>
    </row>
    <row r="90" spans="1:48" ht="30" customHeight="1">
      <c r="A90" s="8" t="s">
        <v>79</v>
      </c>
      <c r="B90" s="8" t="s">
        <v>330</v>
      </c>
      <c r="C90" s="8" t="s">
        <v>66</v>
      </c>
      <c r="D90" s="9">
        <v>33</v>
      </c>
      <c r="E90" s="10">
        <f>TRUNC(일위대가목록!E47,0)</f>
        <v>3023</v>
      </c>
      <c r="F90" s="10">
        <f t="shared" si="10"/>
        <v>99759</v>
      </c>
      <c r="G90" s="10">
        <f>TRUNC(일위대가목록!F47,0)</f>
        <v>18601</v>
      </c>
      <c r="H90" s="10">
        <f t="shared" si="11"/>
        <v>613833</v>
      </c>
      <c r="I90" s="10">
        <f>TRUNC(일위대가목록!G47,0)</f>
        <v>224</v>
      </c>
      <c r="J90" s="10">
        <f t="shared" si="12"/>
        <v>7392</v>
      </c>
      <c r="K90" s="10">
        <f t="shared" si="13"/>
        <v>21848</v>
      </c>
      <c r="L90" s="10">
        <f t="shared" si="14"/>
        <v>720984</v>
      </c>
      <c r="M90" s="8" t="s">
        <v>331</v>
      </c>
      <c r="N90" s="5" t="s">
        <v>332</v>
      </c>
      <c r="O90" s="5" t="s">
        <v>52</v>
      </c>
      <c r="P90" s="5" t="s">
        <v>52</v>
      </c>
      <c r="Q90" s="5" t="s">
        <v>276</v>
      </c>
      <c r="R90" s="5" t="s">
        <v>61</v>
      </c>
      <c r="S90" s="5" t="s">
        <v>62</v>
      </c>
      <c r="T90" s="5" t="s">
        <v>62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5" t="s">
        <v>52</v>
      </c>
      <c r="AS90" s="5" t="s">
        <v>52</v>
      </c>
      <c r="AT90" s="1"/>
      <c r="AU90" s="5" t="s">
        <v>333</v>
      </c>
      <c r="AV90" s="1">
        <v>151</v>
      </c>
    </row>
    <row r="91" spans="1:48" ht="30" customHeight="1">
      <c r="A91" s="8" t="s">
        <v>255</v>
      </c>
      <c r="B91" s="8" t="s">
        <v>334</v>
      </c>
      <c r="C91" s="8" t="s">
        <v>66</v>
      </c>
      <c r="D91" s="9">
        <v>70</v>
      </c>
      <c r="E91" s="10">
        <f>TRUNC(일위대가목록!E48,0)</f>
        <v>1884</v>
      </c>
      <c r="F91" s="10">
        <f t="shared" si="10"/>
        <v>131880</v>
      </c>
      <c r="G91" s="10">
        <f>TRUNC(일위대가목록!F48,0)</f>
        <v>6773</v>
      </c>
      <c r="H91" s="10">
        <f t="shared" si="11"/>
        <v>474110</v>
      </c>
      <c r="I91" s="10">
        <f>TRUNC(일위대가목록!G48,0)</f>
        <v>0</v>
      </c>
      <c r="J91" s="10">
        <f t="shared" si="12"/>
        <v>0</v>
      </c>
      <c r="K91" s="10">
        <f t="shared" si="13"/>
        <v>8657</v>
      </c>
      <c r="L91" s="10">
        <f t="shared" si="14"/>
        <v>605990</v>
      </c>
      <c r="M91" s="8" t="s">
        <v>335</v>
      </c>
      <c r="N91" s="5" t="s">
        <v>336</v>
      </c>
      <c r="O91" s="5" t="s">
        <v>52</v>
      </c>
      <c r="P91" s="5" t="s">
        <v>52</v>
      </c>
      <c r="Q91" s="5" t="s">
        <v>276</v>
      </c>
      <c r="R91" s="5" t="s">
        <v>61</v>
      </c>
      <c r="S91" s="5" t="s">
        <v>62</v>
      </c>
      <c r="T91" s="5" t="s">
        <v>62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5" t="s">
        <v>52</v>
      </c>
      <c r="AS91" s="5" t="s">
        <v>52</v>
      </c>
      <c r="AT91" s="1"/>
      <c r="AU91" s="5" t="s">
        <v>337</v>
      </c>
      <c r="AV91" s="1">
        <v>107</v>
      </c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 t="s">
        <v>70</v>
      </c>
      <c r="B99" s="9"/>
      <c r="C99" s="9"/>
      <c r="D99" s="9"/>
      <c r="E99" s="9"/>
      <c r="F99" s="10">
        <f>SUM(F77:F98)</f>
        <v>10835336</v>
      </c>
      <c r="G99" s="9"/>
      <c r="H99" s="10">
        <f>SUM(H77:H98)</f>
        <v>26733295</v>
      </c>
      <c r="I99" s="9"/>
      <c r="J99" s="10">
        <f>SUM(J77:J98)</f>
        <v>525330</v>
      </c>
      <c r="K99" s="9"/>
      <c r="L99" s="10">
        <f>SUM(L77:L98)</f>
        <v>38093961</v>
      </c>
      <c r="M99" s="9"/>
      <c r="N99" t="s">
        <v>71</v>
      </c>
    </row>
    <row r="100" spans="1:48" ht="30" customHeight="1">
      <c r="A100" s="8" t="s">
        <v>340</v>
      </c>
      <c r="B100" s="9" t="s">
        <v>342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"/>
      <c r="O100" s="1"/>
      <c r="P100" s="1"/>
      <c r="Q100" s="5" t="s">
        <v>341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30" customHeight="1">
      <c r="A101" s="8" t="s">
        <v>184</v>
      </c>
      <c r="B101" s="8" t="s">
        <v>343</v>
      </c>
      <c r="C101" s="8" t="s">
        <v>186</v>
      </c>
      <c r="D101" s="9">
        <v>5</v>
      </c>
      <c r="E101" s="10">
        <f>TRUNC(단가대비표!O97,0)</f>
        <v>22570</v>
      </c>
      <c r="F101" s="10">
        <f t="shared" ref="F101:F114" si="15">TRUNC(E101*D101, 0)</f>
        <v>112850</v>
      </c>
      <c r="G101" s="10">
        <f>TRUNC(단가대비표!P97,0)</f>
        <v>0</v>
      </c>
      <c r="H101" s="10">
        <f t="shared" ref="H101:H114" si="16">TRUNC(G101*D101, 0)</f>
        <v>0</v>
      </c>
      <c r="I101" s="10">
        <f>TRUNC(단가대비표!V97,0)</f>
        <v>0</v>
      </c>
      <c r="J101" s="10">
        <f t="shared" ref="J101:J114" si="17">TRUNC(I101*D101, 0)</f>
        <v>0</v>
      </c>
      <c r="K101" s="10">
        <f t="shared" ref="K101:K114" si="18">TRUNC(E101+G101+I101, 0)</f>
        <v>22570</v>
      </c>
      <c r="L101" s="10">
        <f t="shared" ref="L101:L114" si="19">TRUNC(F101+H101+J101, 0)</f>
        <v>112850</v>
      </c>
      <c r="M101" s="8" t="s">
        <v>52</v>
      </c>
      <c r="N101" s="5" t="s">
        <v>344</v>
      </c>
      <c r="O101" s="5" t="s">
        <v>52</v>
      </c>
      <c r="P101" s="5" t="s">
        <v>52</v>
      </c>
      <c r="Q101" s="5" t="s">
        <v>341</v>
      </c>
      <c r="R101" s="5" t="s">
        <v>62</v>
      </c>
      <c r="S101" s="5" t="s">
        <v>62</v>
      </c>
      <c r="T101" s="5" t="s">
        <v>61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5" t="s">
        <v>52</v>
      </c>
      <c r="AS101" s="5" t="s">
        <v>52</v>
      </c>
      <c r="AT101" s="1"/>
      <c r="AU101" s="5" t="s">
        <v>345</v>
      </c>
      <c r="AV101" s="1">
        <v>84</v>
      </c>
    </row>
    <row r="102" spans="1:48" ht="30" customHeight="1">
      <c r="A102" s="8" t="s">
        <v>184</v>
      </c>
      <c r="B102" s="8" t="s">
        <v>346</v>
      </c>
      <c r="C102" s="8" t="s">
        <v>186</v>
      </c>
      <c r="D102" s="9">
        <v>48</v>
      </c>
      <c r="E102" s="10">
        <f>TRUNC(단가대비표!O101,0)</f>
        <v>18540</v>
      </c>
      <c r="F102" s="10">
        <f t="shared" si="15"/>
        <v>889920</v>
      </c>
      <c r="G102" s="10">
        <f>TRUNC(단가대비표!P101,0)</f>
        <v>0</v>
      </c>
      <c r="H102" s="10">
        <f t="shared" si="16"/>
        <v>0</v>
      </c>
      <c r="I102" s="10">
        <f>TRUNC(단가대비표!V101,0)</f>
        <v>0</v>
      </c>
      <c r="J102" s="10">
        <f t="shared" si="17"/>
        <v>0</v>
      </c>
      <c r="K102" s="10">
        <f t="shared" si="18"/>
        <v>18540</v>
      </c>
      <c r="L102" s="10">
        <f t="shared" si="19"/>
        <v>889920</v>
      </c>
      <c r="M102" s="8" t="s">
        <v>52</v>
      </c>
      <c r="N102" s="5" t="s">
        <v>347</v>
      </c>
      <c r="O102" s="5" t="s">
        <v>52</v>
      </c>
      <c r="P102" s="5" t="s">
        <v>52</v>
      </c>
      <c r="Q102" s="5" t="s">
        <v>341</v>
      </c>
      <c r="R102" s="5" t="s">
        <v>62</v>
      </c>
      <c r="S102" s="5" t="s">
        <v>62</v>
      </c>
      <c r="T102" s="5" t="s">
        <v>61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5" t="s">
        <v>52</v>
      </c>
      <c r="AS102" s="5" t="s">
        <v>52</v>
      </c>
      <c r="AT102" s="1"/>
      <c r="AU102" s="5" t="s">
        <v>348</v>
      </c>
      <c r="AV102" s="1">
        <v>156</v>
      </c>
    </row>
    <row r="103" spans="1:48" ht="30" customHeight="1">
      <c r="A103" s="8" t="s">
        <v>184</v>
      </c>
      <c r="B103" s="8" t="s">
        <v>349</v>
      </c>
      <c r="C103" s="8" t="s">
        <v>186</v>
      </c>
      <c r="D103" s="9">
        <v>61</v>
      </c>
      <c r="E103" s="10">
        <f>TRUNC(단가대비표!O96,0)</f>
        <v>8140</v>
      </c>
      <c r="F103" s="10">
        <f t="shared" si="15"/>
        <v>496540</v>
      </c>
      <c r="G103" s="10">
        <f>TRUNC(단가대비표!P96,0)</f>
        <v>0</v>
      </c>
      <c r="H103" s="10">
        <f t="shared" si="16"/>
        <v>0</v>
      </c>
      <c r="I103" s="10">
        <f>TRUNC(단가대비표!V96,0)</f>
        <v>0</v>
      </c>
      <c r="J103" s="10">
        <f t="shared" si="17"/>
        <v>0</v>
      </c>
      <c r="K103" s="10">
        <f t="shared" si="18"/>
        <v>8140</v>
      </c>
      <c r="L103" s="10">
        <f t="shared" si="19"/>
        <v>496540</v>
      </c>
      <c r="M103" s="8" t="s">
        <v>52</v>
      </c>
      <c r="N103" s="5" t="s">
        <v>350</v>
      </c>
      <c r="O103" s="5" t="s">
        <v>52</v>
      </c>
      <c r="P103" s="5" t="s">
        <v>52</v>
      </c>
      <c r="Q103" s="5" t="s">
        <v>341</v>
      </c>
      <c r="R103" s="5" t="s">
        <v>62</v>
      </c>
      <c r="S103" s="5" t="s">
        <v>62</v>
      </c>
      <c r="T103" s="5" t="s">
        <v>61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5" t="s">
        <v>52</v>
      </c>
      <c r="AS103" s="5" t="s">
        <v>52</v>
      </c>
      <c r="AT103" s="1"/>
      <c r="AU103" s="5" t="s">
        <v>351</v>
      </c>
      <c r="AV103" s="1">
        <v>155</v>
      </c>
    </row>
    <row r="104" spans="1:48" ht="30" customHeight="1">
      <c r="A104" s="8" t="s">
        <v>184</v>
      </c>
      <c r="B104" s="8" t="s">
        <v>352</v>
      </c>
      <c r="C104" s="8" t="s">
        <v>186</v>
      </c>
      <c r="D104" s="9">
        <v>90</v>
      </c>
      <c r="E104" s="10">
        <f>TRUNC(단가대비표!O100,0)</f>
        <v>4710</v>
      </c>
      <c r="F104" s="10">
        <f t="shared" si="15"/>
        <v>423900</v>
      </c>
      <c r="G104" s="10">
        <f>TRUNC(단가대비표!P100,0)</f>
        <v>0</v>
      </c>
      <c r="H104" s="10">
        <f t="shared" si="16"/>
        <v>0</v>
      </c>
      <c r="I104" s="10">
        <f>TRUNC(단가대비표!V100,0)</f>
        <v>0</v>
      </c>
      <c r="J104" s="10">
        <f t="shared" si="17"/>
        <v>0</v>
      </c>
      <c r="K104" s="10">
        <f t="shared" si="18"/>
        <v>4710</v>
      </c>
      <c r="L104" s="10">
        <f t="shared" si="19"/>
        <v>423900</v>
      </c>
      <c r="M104" s="8" t="s">
        <v>52</v>
      </c>
      <c r="N104" s="5" t="s">
        <v>353</v>
      </c>
      <c r="O104" s="5" t="s">
        <v>52</v>
      </c>
      <c r="P104" s="5" t="s">
        <v>52</v>
      </c>
      <c r="Q104" s="5" t="s">
        <v>341</v>
      </c>
      <c r="R104" s="5" t="s">
        <v>62</v>
      </c>
      <c r="S104" s="5" t="s">
        <v>62</v>
      </c>
      <c r="T104" s="5" t="s">
        <v>61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5" t="s">
        <v>52</v>
      </c>
      <c r="AS104" s="5" t="s">
        <v>52</v>
      </c>
      <c r="AT104" s="1"/>
      <c r="AU104" s="5" t="s">
        <v>354</v>
      </c>
      <c r="AV104" s="1">
        <v>85</v>
      </c>
    </row>
    <row r="105" spans="1:48" ht="30" customHeight="1">
      <c r="A105" s="8" t="s">
        <v>203</v>
      </c>
      <c r="B105" s="8" t="s">
        <v>355</v>
      </c>
      <c r="C105" s="8" t="s">
        <v>200</v>
      </c>
      <c r="D105" s="9">
        <v>0.30099999999999999</v>
      </c>
      <c r="E105" s="10">
        <f>TRUNC(단가대비표!O25,0)</f>
        <v>798200</v>
      </c>
      <c r="F105" s="10">
        <f t="shared" si="15"/>
        <v>240258</v>
      </c>
      <c r="G105" s="10">
        <f>TRUNC(단가대비표!P25,0)</f>
        <v>0</v>
      </c>
      <c r="H105" s="10">
        <f t="shared" si="16"/>
        <v>0</v>
      </c>
      <c r="I105" s="10">
        <f>TRUNC(단가대비표!V25,0)</f>
        <v>0</v>
      </c>
      <c r="J105" s="10">
        <f t="shared" si="17"/>
        <v>0</v>
      </c>
      <c r="K105" s="10">
        <f t="shared" si="18"/>
        <v>798200</v>
      </c>
      <c r="L105" s="10">
        <f t="shared" si="19"/>
        <v>240258</v>
      </c>
      <c r="M105" s="8" t="s">
        <v>52</v>
      </c>
      <c r="N105" s="5" t="s">
        <v>356</v>
      </c>
      <c r="O105" s="5" t="s">
        <v>52</v>
      </c>
      <c r="P105" s="5" t="s">
        <v>52</v>
      </c>
      <c r="Q105" s="5" t="s">
        <v>341</v>
      </c>
      <c r="R105" s="5" t="s">
        <v>62</v>
      </c>
      <c r="S105" s="5" t="s">
        <v>62</v>
      </c>
      <c r="T105" s="5" t="s">
        <v>61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5" t="s">
        <v>52</v>
      </c>
      <c r="AS105" s="5" t="s">
        <v>52</v>
      </c>
      <c r="AT105" s="1"/>
      <c r="AU105" s="5" t="s">
        <v>357</v>
      </c>
      <c r="AV105" s="1">
        <v>109</v>
      </c>
    </row>
    <row r="106" spans="1:48" ht="30" customHeight="1">
      <c r="A106" s="8" t="s">
        <v>203</v>
      </c>
      <c r="B106" s="8" t="s">
        <v>210</v>
      </c>
      <c r="C106" s="8" t="s">
        <v>200</v>
      </c>
      <c r="D106" s="9">
        <v>1.8260000000000001</v>
      </c>
      <c r="E106" s="10">
        <f>TRUNC(단가대비표!O18,0)</f>
        <v>706300</v>
      </c>
      <c r="F106" s="10">
        <f t="shared" si="15"/>
        <v>1289703</v>
      </c>
      <c r="G106" s="10">
        <f>TRUNC(단가대비표!P18,0)</f>
        <v>0</v>
      </c>
      <c r="H106" s="10">
        <f t="shared" si="16"/>
        <v>0</v>
      </c>
      <c r="I106" s="10">
        <f>TRUNC(단가대비표!V18,0)</f>
        <v>0</v>
      </c>
      <c r="J106" s="10">
        <f t="shared" si="17"/>
        <v>0</v>
      </c>
      <c r="K106" s="10">
        <f t="shared" si="18"/>
        <v>706300</v>
      </c>
      <c r="L106" s="10">
        <f t="shared" si="19"/>
        <v>1289703</v>
      </c>
      <c r="M106" s="8" t="s">
        <v>52</v>
      </c>
      <c r="N106" s="5" t="s">
        <v>211</v>
      </c>
      <c r="O106" s="5" t="s">
        <v>52</v>
      </c>
      <c r="P106" s="5" t="s">
        <v>52</v>
      </c>
      <c r="Q106" s="5" t="s">
        <v>341</v>
      </c>
      <c r="R106" s="5" t="s">
        <v>62</v>
      </c>
      <c r="S106" s="5" t="s">
        <v>62</v>
      </c>
      <c r="T106" s="5" t="s">
        <v>61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5" t="s">
        <v>52</v>
      </c>
      <c r="AS106" s="5" t="s">
        <v>52</v>
      </c>
      <c r="AT106" s="1"/>
      <c r="AU106" s="5" t="s">
        <v>358</v>
      </c>
      <c r="AV106" s="1">
        <v>77</v>
      </c>
    </row>
    <row r="107" spans="1:48" ht="30" customHeight="1">
      <c r="A107" s="8" t="s">
        <v>203</v>
      </c>
      <c r="B107" s="8" t="s">
        <v>359</v>
      </c>
      <c r="C107" s="8" t="s">
        <v>200</v>
      </c>
      <c r="D107" s="9">
        <v>0.189</v>
      </c>
      <c r="E107" s="10">
        <f>TRUNC(단가대비표!O21,0)</f>
        <v>608000</v>
      </c>
      <c r="F107" s="10">
        <f t="shared" si="15"/>
        <v>114912</v>
      </c>
      <c r="G107" s="10">
        <f>TRUNC(단가대비표!P21,0)</f>
        <v>0</v>
      </c>
      <c r="H107" s="10">
        <f t="shared" si="16"/>
        <v>0</v>
      </c>
      <c r="I107" s="10">
        <f>TRUNC(단가대비표!V21,0)</f>
        <v>0</v>
      </c>
      <c r="J107" s="10">
        <f t="shared" si="17"/>
        <v>0</v>
      </c>
      <c r="K107" s="10">
        <f t="shared" si="18"/>
        <v>608000</v>
      </c>
      <c r="L107" s="10">
        <f t="shared" si="19"/>
        <v>114912</v>
      </c>
      <c r="M107" s="8" t="s">
        <v>52</v>
      </c>
      <c r="N107" s="5" t="s">
        <v>360</v>
      </c>
      <c r="O107" s="5" t="s">
        <v>52</v>
      </c>
      <c r="P107" s="5" t="s">
        <v>52</v>
      </c>
      <c r="Q107" s="5" t="s">
        <v>341</v>
      </c>
      <c r="R107" s="5" t="s">
        <v>62</v>
      </c>
      <c r="S107" s="5" t="s">
        <v>62</v>
      </c>
      <c r="T107" s="5" t="s">
        <v>61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5" t="s">
        <v>52</v>
      </c>
      <c r="AS107" s="5" t="s">
        <v>52</v>
      </c>
      <c r="AT107" s="1"/>
      <c r="AU107" s="5" t="s">
        <v>361</v>
      </c>
      <c r="AV107" s="1">
        <v>78</v>
      </c>
    </row>
    <row r="108" spans="1:48" ht="30" customHeight="1">
      <c r="A108" s="8" t="s">
        <v>230</v>
      </c>
      <c r="B108" s="8" t="s">
        <v>231</v>
      </c>
      <c r="C108" s="8" t="s">
        <v>200</v>
      </c>
      <c r="D108" s="9">
        <v>4.2389999999999999</v>
      </c>
      <c r="E108" s="10">
        <f>TRUNC(일위대가목록!E28,0)</f>
        <v>74787</v>
      </c>
      <c r="F108" s="10">
        <f t="shared" si="15"/>
        <v>317022</v>
      </c>
      <c r="G108" s="10">
        <f>TRUNC(일위대가목록!F28,0)</f>
        <v>2492917</v>
      </c>
      <c r="H108" s="10">
        <f t="shared" si="16"/>
        <v>10567475</v>
      </c>
      <c r="I108" s="10">
        <f>TRUNC(일위대가목록!G28,0)</f>
        <v>0</v>
      </c>
      <c r="J108" s="10">
        <f t="shared" si="17"/>
        <v>0</v>
      </c>
      <c r="K108" s="10">
        <f t="shared" si="18"/>
        <v>2567704</v>
      </c>
      <c r="L108" s="10">
        <f t="shared" si="19"/>
        <v>10884497</v>
      </c>
      <c r="M108" s="8" t="s">
        <v>232</v>
      </c>
      <c r="N108" s="5" t="s">
        <v>233</v>
      </c>
      <c r="O108" s="5" t="s">
        <v>52</v>
      </c>
      <c r="P108" s="5" t="s">
        <v>52</v>
      </c>
      <c r="Q108" s="5" t="s">
        <v>341</v>
      </c>
      <c r="R108" s="5" t="s">
        <v>61</v>
      </c>
      <c r="S108" s="5" t="s">
        <v>62</v>
      </c>
      <c r="T108" s="5" t="s">
        <v>62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5" t="s">
        <v>52</v>
      </c>
      <c r="AS108" s="5" t="s">
        <v>52</v>
      </c>
      <c r="AT108" s="1"/>
      <c r="AU108" s="5" t="s">
        <v>362</v>
      </c>
      <c r="AV108" s="1">
        <v>161</v>
      </c>
    </row>
    <row r="109" spans="1:48" ht="30" customHeight="1">
      <c r="A109" s="8" t="s">
        <v>235</v>
      </c>
      <c r="B109" s="8" t="s">
        <v>236</v>
      </c>
      <c r="C109" s="8" t="s">
        <v>200</v>
      </c>
      <c r="D109" s="9">
        <v>-0.317</v>
      </c>
      <c r="E109" s="10">
        <f>TRUNC(단가대비표!O12,0)</f>
        <v>240000</v>
      </c>
      <c r="F109" s="10">
        <f t="shared" si="15"/>
        <v>-76080</v>
      </c>
      <c r="G109" s="10">
        <f>TRUNC(단가대비표!P12,0)</f>
        <v>0</v>
      </c>
      <c r="H109" s="10">
        <f t="shared" si="16"/>
        <v>0</v>
      </c>
      <c r="I109" s="10">
        <f>TRUNC(단가대비표!V12,0)</f>
        <v>0</v>
      </c>
      <c r="J109" s="10">
        <f t="shared" si="17"/>
        <v>0</v>
      </c>
      <c r="K109" s="10">
        <f t="shared" si="18"/>
        <v>240000</v>
      </c>
      <c r="L109" s="10">
        <f t="shared" si="19"/>
        <v>-76080</v>
      </c>
      <c r="M109" s="8" t="s">
        <v>237</v>
      </c>
      <c r="N109" s="5" t="s">
        <v>238</v>
      </c>
      <c r="O109" s="5" t="s">
        <v>52</v>
      </c>
      <c r="P109" s="5" t="s">
        <v>52</v>
      </c>
      <c r="Q109" s="5" t="s">
        <v>341</v>
      </c>
      <c r="R109" s="5" t="s">
        <v>62</v>
      </c>
      <c r="S109" s="5" t="s">
        <v>62</v>
      </c>
      <c r="T109" s="5" t="s">
        <v>61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5" t="s">
        <v>52</v>
      </c>
      <c r="AS109" s="5" t="s">
        <v>52</v>
      </c>
      <c r="AT109" s="1"/>
      <c r="AU109" s="5" t="s">
        <v>363</v>
      </c>
      <c r="AV109" s="1">
        <v>144</v>
      </c>
    </row>
    <row r="110" spans="1:48" ht="30" customHeight="1">
      <c r="A110" s="8" t="s">
        <v>240</v>
      </c>
      <c r="B110" s="8" t="s">
        <v>364</v>
      </c>
      <c r="C110" s="8" t="s">
        <v>140</v>
      </c>
      <c r="D110" s="9">
        <v>56</v>
      </c>
      <c r="E110" s="10">
        <f>TRUNC(일위대가목록!E49,0)</f>
        <v>12817</v>
      </c>
      <c r="F110" s="10">
        <f t="shared" si="15"/>
        <v>717752</v>
      </c>
      <c r="G110" s="10">
        <f>TRUNC(일위대가목록!F49,0)</f>
        <v>11790</v>
      </c>
      <c r="H110" s="10">
        <f t="shared" si="16"/>
        <v>660240</v>
      </c>
      <c r="I110" s="10">
        <f>TRUNC(일위대가목록!G49,0)</f>
        <v>46</v>
      </c>
      <c r="J110" s="10">
        <f t="shared" si="17"/>
        <v>2576</v>
      </c>
      <c r="K110" s="10">
        <f t="shared" si="18"/>
        <v>24653</v>
      </c>
      <c r="L110" s="10">
        <f t="shared" si="19"/>
        <v>1380568</v>
      </c>
      <c r="M110" s="8" t="s">
        <v>365</v>
      </c>
      <c r="N110" s="5" t="s">
        <v>366</v>
      </c>
      <c r="O110" s="5" t="s">
        <v>52</v>
      </c>
      <c r="P110" s="5" t="s">
        <v>52</v>
      </c>
      <c r="Q110" s="5" t="s">
        <v>341</v>
      </c>
      <c r="R110" s="5" t="s">
        <v>61</v>
      </c>
      <c r="S110" s="5" t="s">
        <v>62</v>
      </c>
      <c r="T110" s="5" t="s">
        <v>62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5" t="s">
        <v>52</v>
      </c>
      <c r="AS110" s="5" t="s">
        <v>52</v>
      </c>
      <c r="AT110" s="1"/>
      <c r="AU110" s="5" t="s">
        <v>367</v>
      </c>
      <c r="AV110" s="1">
        <v>105</v>
      </c>
    </row>
    <row r="111" spans="1:48" ht="30" customHeight="1">
      <c r="A111" s="8" t="s">
        <v>265</v>
      </c>
      <c r="B111" s="8" t="s">
        <v>266</v>
      </c>
      <c r="C111" s="8" t="s">
        <v>96</v>
      </c>
      <c r="D111" s="9">
        <v>0.03</v>
      </c>
      <c r="E111" s="10">
        <f>TRUNC(일위대가목록!E34,0)</f>
        <v>780000</v>
      </c>
      <c r="F111" s="10">
        <f t="shared" si="15"/>
        <v>23400</v>
      </c>
      <c r="G111" s="10">
        <f>TRUNC(일위대가목록!F34,0)</f>
        <v>214798</v>
      </c>
      <c r="H111" s="10">
        <f t="shared" si="16"/>
        <v>6443</v>
      </c>
      <c r="I111" s="10">
        <f>TRUNC(일위대가목록!G34,0)</f>
        <v>0</v>
      </c>
      <c r="J111" s="10">
        <f t="shared" si="17"/>
        <v>0</v>
      </c>
      <c r="K111" s="10">
        <f t="shared" si="18"/>
        <v>994798</v>
      </c>
      <c r="L111" s="10">
        <f t="shared" si="19"/>
        <v>29843</v>
      </c>
      <c r="M111" s="8" t="s">
        <v>267</v>
      </c>
      <c r="N111" s="5" t="s">
        <v>268</v>
      </c>
      <c r="O111" s="5" t="s">
        <v>52</v>
      </c>
      <c r="P111" s="5" t="s">
        <v>52</v>
      </c>
      <c r="Q111" s="5" t="s">
        <v>341</v>
      </c>
      <c r="R111" s="5" t="s">
        <v>61</v>
      </c>
      <c r="S111" s="5" t="s">
        <v>62</v>
      </c>
      <c r="T111" s="5" t="s">
        <v>62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5" t="s">
        <v>52</v>
      </c>
      <c r="AS111" s="5" t="s">
        <v>52</v>
      </c>
      <c r="AT111" s="1"/>
      <c r="AU111" s="5" t="s">
        <v>368</v>
      </c>
      <c r="AV111" s="1">
        <v>79</v>
      </c>
    </row>
    <row r="112" spans="1:48" ht="30" customHeight="1">
      <c r="A112" s="8" t="s">
        <v>245</v>
      </c>
      <c r="B112" s="8" t="s">
        <v>246</v>
      </c>
      <c r="C112" s="8" t="s">
        <v>66</v>
      </c>
      <c r="D112" s="9">
        <v>132</v>
      </c>
      <c r="E112" s="10">
        <f>TRUNC(일위대가목록!E30,0)</f>
        <v>796</v>
      </c>
      <c r="F112" s="10">
        <f t="shared" si="15"/>
        <v>105072</v>
      </c>
      <c r="G112" s="10">
        <f>TRUNC(일위대가목록!F30,0)</f>
        <v>2433</v>
      </c>
      <c r="H112" s="10">
        <f t="shared" si="16"/>
        <v>321156</v>
      </c>
      <c r="I112" s="10">
        <f>TRUNC(일위대가목록!G30,0)</f>
        <v>0</v>
      </c>
      <c r="J112" s="10">
        <f t="shared" si="17"/>
        <v>0</v>
      </c>
      <c r="K112" s="10">
        <f t="shared" si="18"/>
        <v>3229</v>
      </c>
      <c r="L112" s="10">
        <f t="shared" si="19"/>
        <v>426228</v>
      </c>
      <c r="M112" s="8" t="s">
        <v>247</v>
      </c>
      <c r="N112" s="5" t="s">
        <v>248</v>
      </c>
      <c r="O112" s="5" t="s">
        <v>52</v>
      </c>
      <c r="P112" s="5" t="s">
        <v>52</v>
      </c>
      <c r="Q112" s="5" t="s">
        <v>341</v>
      </c>
      <c r="R112" s="5" t="s">
        <v>61</v>
      </c>
      <c r="S112" s="5" t="s">
        <v>62</v>
      </c>
      <c r="T112" s="5" t="s">
        <v>62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5" t="s">
        <v>52</v>
      </c>
      <c r="AS112" s="5" t="s">
        <v>52</v>
      </c>
      <c r="AT112" s="1"/>
      <c r="AU112" s="5" t="s">
        <v>369</v>
      </c>
      <c r="AV112" s="1">
        <v>91</v>
      </c>
    </row>
    <row r="113" spans="1:48" ht="30" customHeight="1">
      <c r="A113" s="8" t="s">
        <v>250</v>
      </c>
      <c r="B113" s="8" t="s">
        <v>251</v>
      </c>
      <c r="C113" s="8" t="s">
        <v>66</v>
      </c>
      <c r="D113" s="9">
        <v>132</v>
      </c>
      <c r="E113" s="10">
        <f>TRUNC(일위대가목록!E31,0)</f>
        <v>1995</v>
      </c>
      <c r="F113" s="10">
        <f t="shared" si="15"/>
        <v>263340</v>
      </c>
      <c r="G113" s="10">
        <f>TRUNC(일위대가목록!F31,0)</f>
        <v>14740</v>
      </c>
      <c r="H113" s="10">
        <f t="shared" si="16"/>
        <v>1945680</v>
      </c>
      <c r="I113" s="10">
        <f>TRUNC(일위대가목록!G31,0)</f>
        <v>0</v>
      </c>
      <c r="J113" s="10">
        <f t="shared" si="17"/>
        <v>0</v>
      </c>
      <c r="K113" s="10">
        <f t="shared" si="18"/>
        <v>16735</v>
      </c>
      <c r="L113" s="10">
        <f t="shared" si="19"/>
        <v>2209020</v>
      </c>
      <c r="M113" s="8" t="s">
        <v>252</v>
      </c>
      <c r="N113" s="5" t="s">
        <v>253</v>
      </c>
      <c r="O113" s="5" t="s">
        <v>52</v>
      </c>
      <c r="P113" s="5" t="s">
        <v>52</v>
      </c>
      <c r="Q113" s="5" t="s">
        <v>341</v>
      </c>
      <c r="R113" s="5" t="s">
        <v>61</v>
      </c>
      <c r="S113" s="5" t="s">
        <v>62</v>
      </c>
      <c r="T113" s="5" t="s">
        <v>62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5" t="s">
        <v>52</v>
      </c>
      <c r="AS113" s="5" t="s">
        <v>52</v>
      </c>
      <c r="AT113" s="1"/>
      <c r="AU113" s="5" t="s">
        <v>370</v>
      </c>
      <c r="AV113" s="1">
        <v>108</v>
      </c>
    </row>
    <row r="114" spans="1:48" ht="30" customHeight="1">
      <c r="A114" s="8" t="s">
        <v>260</v>
      </c>
      <c r="B114" s="8" t="s">
        <v>261</v>
      </c>
      <c r="C114" s="8" t="s">
        <v>66</v>
      </c>
      <c r="D114" s="9">
        <v>1</v>
      </c>
      <c r="E114" s="10">
        <f>TRUNC(일위대가목록!E33,0)</f>
        <v>3125</v>
      </c>
      <c r="F114" s="10">
        <f t="shared" si="15"/>
        <v>3125</v>
      </c>
      <c r="G114" s="10">
        <f>TRUNC(일위대가목록!F33,0)</f>
        <v>2834</v>
      </c>
      <c r="H114" s="10">
        <f t="shared" si="16"/>
        <v>2834</v>
      </c>
      <c r="I114" s="10">
        <f>TRUNC(일위대가목록!G33,0)</f>
        <v>56</v>
      </c>
      <c r="J114" s="10">
        <f t="shared" si="17"/>
        <v>56</v>
      </c>
      <c r="K114" s="10">
        <f t="shared" si="18"/>
        <v>6015</v>
      </c>
      <c r="L114" s="10">
        <f t="shared" si="19"/>
        <v>6015</v>
      </c>
      <c r="M114" s="8" t="s">
        <v>262</v>
      </c>
      <c r="N114" s="5" t="s">
        <v>263</v>
      </c>
      <c r="O114" s="5" t="s">
        <v>52</v>
      </c>
      <c r="P114" s="5" t="s">
        <v>52</v>
      </c>
      <c r="Q114" s="5" t="s">
        <v>341</v>
      </c>
      <c r="R114" s="5" t="s">
        <v>61</v>
      </c>
      <c r="S114" s="5" t="s">
        <v>62</v>
      </c>
      <c r="T114" s="5" t="s">
        <v>62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5" t="s">
        <v>52</v>
      </c>
      <c r="AS114" s="5" t="s">
        <v>52</v>
      </c>
      <c r="AT114" s="1"/>
      <c r="AU114" s="5" t="s">
        <v>371</v>
      </c>
      <c r="AV114" s="1">
        <v>158</v>
      </c>
    </row>
    <row r="115" spans="1:48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9" t="s">
        <v>70</v>
      </c>
      <c r="B123" s="9"/>
      <c r="C123" s="9"/>
      <c r="D123" s="9"/>
      <c r="E123" s="9"/>
      <c r="F123" s="10">
        <f>SUM(F101:F122)</f>
        <v>4921714</v>
      </c>
      <c r="G123" s="9"/>
      <c r="H123" s="10">
        <f>SUM(H101:H122)</f>
        <v>13503828</v>
      </c>
      <c r="I123" s="9"/>
      <c r="J123" s="10">
        <f>SUM(J101:J122)</f>
        <v>2632</v>
      </c>
      <c r="K123" s="9"/>
      <c r="L123" s="10">
        <f>SUM(L101:L122)</f>
        <v>18428174</v>
      </c>
      <c r="M123" s="9"/>
      <c r="N123" t="s">
        <v>71</v>
      </c>
    </row>
    <row r="124" spans="1:48" ht="30" customHeight="1">
      <c r="A124" s="8" t="s">
        <v>372</v>
      </c>
      <c r="B124" s="9" t="s">
        <v>342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1"/>
      <c r="O124" s="1"/>
      <c r="P124" s="1"/>
      <c r="Q124" s="5" t="s">
        <v>373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30" customHeight="1">
      <c r="A125" s="8" t="s">
        <v>374</v>
      </c>
      <c r="B125" s="8" t="s">
        <v>375</v>
      </c>
      <c r="C125" s="8" t="s">
        <v>66</v>
      </c>
      <c r="D125" s="9">
        <v>59</v>
      </c>
      <c r="E125" s="10">
        <f>TRUNC(일위대가목록!E50,0)</f>
        <v>14701</v>
      </c>
      <c r="F125" s="10">
        <f t="shared" ref="F125:F130" si="20">TRUNC(E125*D125, 0)</f>
        <v>867359</v>
      </c>
      <c r="G125" s="10">
        <f>TRUNC(일위대가목록!F50,0)</f>
        <v>31272</v>
      </c>
      <c r="H125" s="10">
        <f t="shared" ref="H125:H130" si="21">TRUNC(G125*D125, 0)</f>
        <v>1845048</v>
      </c>
      <c r="I125" s="10">
        <f>TRUNC(일위대가목록!G50,0)</f>
        <v>0</v>
      </c>
      <c r="J125" s="10">
        <f t="shared" ref="J125:J130" si="22">TRUNC(I125*D125, 0)</f>
        <v>0</v>
      </c>
      <c r="K125" s="10">
        <f t="shared" ref="K125:L130" si="23">TRUNC(E125+G125+I125, 0)</f>
        <v>45973</v>
      </c>
      <c r="L125" s="10">
        <f t="shared" si="23"/>
        <v>2712407</v>
      </c>
      <c r="M125" s="8" t="s">
        <v>376</v>
      </c>
      <c r="N125" s="5" t="s">
        <v>377</v>
      </c>
      <c r="O125" s="5" t="s">
        <v>52</v>
      </c>
      <c r="P125" s="5" t="s">
        <v>52</v>
      </c>
      <c r="Q125" s="5" t="s">
        <v>373</v>
      </c>
      <c r="R125" s="5" t="s">
        <v>61</v>
      </c>
      <c r="S125" s="5" t="s">
        <v>62</v>
      </c>
      <c r="T125" s="5" t="s">
        <v>62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5" t="s">
        <v>52</v>
      </c>
      <c r="AS125" s="5" t="s">
        <v>52</v>
      </c>
      <c r="AT125" s="1"/>
      <c r="AU125" s="5" t="s">
        <v>378</v>
      </c>
      <c r="AV125" s="1">
        <v>87</v>
      </c>
    </row>
    <row r="126" spans="1:48" ht="30" customHeight="1">
      <c r="A126" s="8" t="s">
        <v>379</v>
      </c>
      <c r="B126" s="8" t="s">
        <v>375</v>
      </c>
      <c r="C126" s="8" t="s">
        <v>66</v>
      </c>
      <c r="D126" s="9">
        <v>9</v>
      </c>
      <c r="E126" s="10">
        <f>TRUNC(일위대가목록!E51,0)</f>
        <v>19795</v>
      </c>
      <c r="F126" s="10">
        <f t="shared" si="20"/>
        <v>178155</v>
      </c>
      <c r="G126" s="10">
        <f>TRUNC(일위대가목록!F51,0)</f>
        <v>42108</v>
      </c>
      <c r="H126" s="10">
        <f t="shared" si="21"/>
        <v>378972</v>
      </c>
      <c r="I126" s="10">
        <f>TRUNC(일위대가목록!G51,0)</f>
        <v>0</v>
      </c>
      <c r="J126" s="10">
        <f t="shared" si="22"/>
        <v>0</v>
      </c>
      <c r="K126" s="10">
        <f t="shared" si="23"/>
        <v>61903</v>
      </c>
      <c r="L126" s="10">
        <f t="shared" si="23"/>
        <v>557127</v>
      </c>
      <c r="M126" s="8" t="s">
        <v>380</v>
      </c>
      <c r="N126" s="5" t="s">
        <v>381</v>
      </c>
      <c r="O126" s="5" t="s">
        <v>52</v>
      </c>
      <c r="P126" s="5" t="s">
        <v>52</v>
      </c>
      <c r="Q126" s="5" t="s">
        <v>373</v>
      </c>
      <c r="R126" s="5" t="s">
        <v>61</v>
      </c>
      <c r="S126" s="5" t="s">
        <v>62</v>
      </c>
      <c r="T126" s="5" t="s">
        <v>62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5" t="s">
        <v>52</v>
      </c>
      <c r="AS126" s="5" t="s">
        <v>52</v>
      </c>
      <c r="AT126" s="1"/>
      <c r="AU126" s="5" t="s">
        <v>382</v>
      </c>
      <c r="AV126" s="1">
        <v>88</v>
      </c>
    </row>
    <row r="127" spans="1:48" ht="30" customHeight="1">
      <c r="A127" s="8" t="s">
        <v>383</v>
      </c>
      <c r="B127" s="8" t="s">
        <v>375</v>
      </c>
      <c r="C127" s="8" t="s">
        <v>66</v>
      </c>
      <c r="D127" s="9">
        <v>2</v>
      </c>
      <c r="E127" s="10">
        <f>TRUNC(일위대가목록!E52,0)</f>
        <v>19795</v>
      </c>
      <c r="F127" s="10">
        <f t="shared" si="20"/>
        <v>39590</v>
      </c>
      <c r="G127" s="10">
        <f>TRUNC(일위대가목록!F52,0)</f>
        <v>42108</v>
      </c>
      <c r="H127" s="10">
        <f t="shared" si="21"/>
        <v>84216</v>
      </c>
      <c r="I127" s="10">
        <f>TRUNC(일위대가목록!G52,0)</f>
        <v>0</v>
      </c>
      <c r="J127" s="10">
        <f t="shared" si="22"/>
        <v>0</v>
      </c>
      <c r="K127" s="10">
        <f t="shared" si="23"/>
        <v>61903</v>
      </c>
      <c r="L127" s="10">
        <f t="shared" si="23"/>
        <v>123806</v>
      </c>
      <c r="M127" s="8" t="s">
        <v>384</v>
      </c>
      <c r="N127" s="5" t="s">
        <v>385</v>
      </c>
      <c r="O127" s="5" t="s">
        <v>52</v>
      </c>
      <c r="P127" s="5" t="s">
        <v>52</v>
      </c>
      <c r="Q127" s="5" t="s">
        <v>373</v>
      </c>
      <c r="R127" s="5" t="s">
        <v>61</v>
      </c>
      <c r="S127" s="5" t="s">
        <v>62</v>
      </c>
      <c r="T127" s="5" t="s">
        <v>62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5" t="s">
        <v>52</v>
      </c>
      <c r="AS127" s="5" t="s">
        <v>52</v>
      </c>
      <c r="AT127" s="1"/>
      <c r="AU127" s="5" t="s">
        <v>386</v>
      </c>
      <c r="AV127" s="1">
        <v>89</v>
      </c>
    </row>
    <row r="128" spans="1:48" ht="30" customHeight="1">
      <c r="A128" s="8" t="s">
        <v>315</v>
      </c>
      <c r="B128" s="8" t="s">
        <v>316</v>
      </c>
      <c r="C128" s="8" t="s">
        <v>66</v>
      </c>
      <c r="D128" s="9">
        <v>59</v>
      </c>
      <c r="E128" s="10">
        <f>TRUNC(일위대가목록!E44,0)</f>
        <v>16726</v>
      </c>
      <c r="F128" s="10">
        <f t="shared" si="20"/>
        <v>986834</v>
      </c>
      <c r="G128" s="10">
        <f>TRUNC(일위대가목록!F44,0)</f>
        <v>20836</v>
      </c>
      <c r="H128" s="10">
        <f t="shared" si="21"/>
        <v>1229324</v>
      </c>
      <c r="I128" s="10">
        <f>TRUNC(일위대가목록!G44,0)</f>
        <v>416</v>
      </c>
      <c r="J128" s="10">
        <f t="shared" si="22"/>
        <v>24544</v>
      </c>
      <c r="K128" s="10">
        <f t="shared" si="23"/>
        <v>37978</v>
      </c>
      <c r="L128" s="10">
        <f t="shared" si="23"/>
        <v>2240702</v>
      </c>
      <c r="M128" s="8" t="s">
        <v>317</v>
      </c>
      <c r="N128" s="5" t="s">
        <v>318</v>
      </c>
      <c r="O128" s="5" t="s">
        <v>52</v>
      </c>
      <c r="P128" s="5" t="s">
        <v>52</v>
      </c>
      <c r="Q128" s="5" t="s">
        <v>373</v>
      </c>
      <c r="R128" s="5" t="s">
        <v>61</v>
      </c>
      <c r="S128" s="5" t="s">
        <v>62</v>
      </c>
      <c r="T128" s="5" t="s">
        <v>62</v>
      </c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5" t="s">
        <v>52</v>
      </c>
      <c r="AS128" s="5" t="s">
        <v>52</v>
      </c>
      <c r="AT128" s="1"/>
      <c r="AU128" s="5" t="s">
        <v>387</v>
      </c>
      <c r="AV128" s="1">
        <v>81</v>
      </c>
    </row>
    <row r="129" spans="1:48" ht="30" customHeight="1">
      <c r="A129" s="8" t="s">
        <v>388</v>
      </c>
      <c r="B129" s="8" t="s">
        <v>389</v>
      </c>
      <c r="C129" s="8" t="s">
        <v>186</v>
      </c>
      <c r="D129" s="9">
        <v>49</v>
      </c>
      <c r="E129" s="10">
        <f>TRUNC(일위대가목록!E53,0)</f>
        <v>2460</v>
      </c>
      <c r="F129" s="10">
        <f t="shared" si="20"/>
        <v>120540</v>
      </c>
      <c r="G129" s="10">
        <f>TRUNC(일위대가목록!F53,0)</f>
        <v>11790</v>
      </c>
      <c r="H129" s="10">
        <f t="shared" si="21"/>
        <v>577710</v>
      </c>
      <c r="I129" s="10">
        <f>TRUNC(일위대가목록!G53,0)</f>
        <v>286</v>
      </c>
      <c r="J129" s="10">
        <f t="shared" si="22"/>
        <v>14014</v>
      </c>
      <c r="K129" s="10">
        <f t="shared" si="23"/>
        <v>14536</v>
      </c>
      <c r="L129" s="10">
        <f t="shared" si="23"/>
        <v>712264</v>
      </c>
      <c r="M129" s="8" t="s">
        <v>390</v>
      </c>
      <c r="N129" s="5" t="s">
        <v>391</v>
      </c>
      <c r="O129" s="5" t="s">
        <v>52</v>
      </c>
      <c r="P129" s="5" t="s">
        <v>52</v>
      </c>
      <c r="Q129" s="5" t="s">
        <v>373</v>
      </c>
      <c r="R129" s="5" t="s">
        <v>61</v>
      </c>
      <c r="S129" s="5" t="s">
        <v>62</v>
      </c>
      <c r="T129" s="5" t="s">
        <v>62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5" t="s">
        <v>52</v>
      </c>
      <c r="AS129" s="5" t="s">
        <v>52</v>
      </c>
      <c r="AT129" s="1"/>
      <c r="AU129" s="5" t="s">
        <v>392</v>
      </c>
      <c r="AV129" s="1">
        <v>86</v>
      </c>
    </row>
    <row r="130" spans="1:48" ht="30" customHeight="1">
      <c r="A130" s="8" t="s">
        <v>393</v>
      </c>
      <c r="B130" s="8" t="s">
        <v>334</v>
      </c>
      <c r="C130" s="8" t="s">
        <v>66</v>
      </c>
      <c r="D130" s="9">
        <v>56</v>
      </c>
      <c r="E130" s="10">
        <f>TRUNC(일위대가목록!E54,0)</f>
        <v>2088</v>
      </c>
      <c r="F130" s="10">
        <f t="shared" si="20"/>
        <v>116928</v>
      </c>
      <c r="G130" s="10">
        <f>TRUNC(일위대가목록!F54,0)</f>
        <v>6773</v>
      </c>
      <c r="H130" s="10">
        <f t="shared" si="21"/>
        <v>379288</v>
      </c>
      <c r="I130" s="10">
        <f>TRUNC(일위대가목록!G54,0)</f>
        <v>0</v>
      </c>
      <c r="J130" s="10">
        <f t="shared" si="22"/>
        <v>0</v>
      </c>
      <c r="K130" s="10">
        <f t="shared" si="23"/>
        <v>8861</v>
      </c>
      <c r="L130" s="10">
        <f t="shared" si="23"/>
        <v>496216</v>
      </c>
      <c r="M130" s="8" t="s">
        <v>394</v>
      </c>
      <c r="N130" s="5" t="s">
        <v>395</v>
      </c>
      <c r="O130" s="5" t="s">
        <v>52</v>
      </c>
      <c r="P130" s="5" t="s">
        <v>52</v>
      </c>
      <c r="Q130" s="5" t="s">
        <v>373</v>
      </c>
      <c r="R130" s="5" t="s">
        <v>61</v>
      </c>
      <c r="S130" s="5" t="s">
        <v>62</v>
      </c>
      <c r="T130" s="5" t="s">
        <v>62</v>
      </c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5" t="s">
        <v>52</v>
      </c>
      <c r="AS130" s="5" t="s">
        <v>52</v>
      </c>
      <c r="AT130" s="1"/>
      <c r="AU130" s="5" t="s">
        <v>396</v>
      </c>
      <c r="AV130" s="1">
        <v>153</v>
      </c>
    </row>
    <row r="131" spans="1:48" ht="3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 t="s">
        <v>70</v>
      </c>
      <c r="B147" s="9"/>
      <c r="C147" s="9"/>
      <c r="D147" s="9"/>
      <c r="E147" s="9"/>
      <c r="F147" s="10">
        <f>SUM(F125:F146)</f>
        <v>2309406</v>
      </c>
      <c r="G147" s="9"/>
      <c r="H147" s="10">
        <f>SUM(H125:H146)</f>
        <v>4494558</v>
      </c>
      <c r="I147" s="9"/>
      <c r="J147" s="10">
        <f>SUM(J125:J146)</f>
        <v>38558</v>
      </c>
      <c r="K147" s="9"/>
      <c r="L147" s="10">
        <f>SUM(L125:L146)</f>
        <v>6842522</v>
      </c>
      <c r="M147" s="9"/>
      <c r="N147" t="s">
        <v>71</v>
      </c>
    </row>
    <row r="148" spans="1:48" ht="30" customHeight="1">
      <c r="A148" s="8" t="s">
        <v>399</v>
      </c>
      <c r="B148" s="9" t="s">
        <v>401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1"/>
      <c r="O148" s="1"/>
      <c r="P148" s="1"/>
      <c r="Q148" s="5" t="s">
        <v>400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30" customHeight="1">
      <c r="A149" s="8" t="s">
        <v>402</v>
      </c>
      <c r="B149" s="8" t="s">
        <v>403</v>
      </c>
      <c r="C149" s="8" t="s">
        <v>66</v>
      </c>
      <c r="D149" s="9">
        <v>2</v>
      </c>
      <c r="E149" s="10">
        <f>TRUNC(일위대가목록!E55,0)</f>
        <v>8281</v>
      </c>
      <c r="F149" s="10">
        <f>TRUNC(E149*D149, 0)</f>
        <v>16562</v>
      </c>
      <c r="G149" s="10">
        <f>TRUNC(일위대가목록!F55,0)</f>
        <v>8948</v>
      </c>
      <c r="H149" s="10">
        <f>TRUNC(G149*D149, 0)</f>
        <v>17896</v>
      </c>
      <c r="I149" s="10">
        <f>TRUNC(일위대가목록!G55,0)</f>
        <v>497</v>
      </c>
      <c r="J149" s="10">
        <f>TRUNC(I149*D149, 0)</f>
        <v>994</v>
      </c>
      <c r="K149" s="10">
        <f t="shared" ref="K149:L152" si="24">TRUNC(E149+G149+I149, 0)</f>
        <v>17726</v>
      </c>
      <c r="L149" s="10">
        <f t="shared" si="24"/>
        <v>35452</v>
      </c>
      <c r="M149" s="8" t="s">
        <v>404</v>
      </c>
      <c r="N149" s="5" t="s">
        <v>405</v>
      </c>
      <c r="O149" s="5" t="s">
        <v>52</v>
      </c>
      <c r="P149" s="5" t="s">
        <v>52</v>
      </c>
      <c r="Q149" s="5" t="s">
        <v>400</v>
      </c>
      <c r="R149" s="5" t="s">
        <v>61</v>
      </c>
      <c r="S149" s="5" t="s">
        <v>62</v>
      </c>
      <c r="T149" s="5" t="s">
        <v>62</v>
      </c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5" t="s">
        <v>52</v>
      </c>
      <c r="AS149" s="5" t="s">
        <v>52</v>
      </c>
      <c r="AT149" s="1"/>
      <c r="AU149" s="5" t="s">
        <v>406</v>
      </c>
      <c r="AV149" s="1">
        <v>145</v>
      </c>
    </row>
    <row r="150" spans="1:48" ht="30" customHeight="1">
      <c r="A150" s="8" t="s">
        <v>407</v>
      </c>
      <c r="B150" s="8" t="s">
        <v>408</v>
      </c>
      <c r="C150" s="8" t="s">
        <v>66</v>
      </c>
      <c r="D150" s="9">
        <v>2</v>
      </c>
      <c r="E150" s="10">
        <f>TRUNC(일위대가목록!E56,0)</f>
        <v>17066</v>
      </c>
      <c r="F150" s="10">
        <f>TRUNC(E150*D150, 0)</f>
        <v>34132</v>
      </c>
      <c r="G150" s="10">
        <f>TRUNC(일위대가목록!F56,0)</f>
        <v>10418</v>
      </c>
      <c r="H150" s="10">
        <f>TRUNC(G150*D150, 0)</f>
        <v>20836</v>
      </c>
      <c r="I150" s="10">
        <f>TRUNC(일위대가목록!G56,0)</f>
        <v>208</v>
      </c>
      <c r="J150" s="10">
        <f>TRUNC(I150*D150, 0)</f>
        <v>416</v>
      </c>
      <c r="K150" s="10">
        <f t="shared" si="24"/>
        <v>27692</v>
      </c>
      <c r="L150" s="10">
        <f t="shared" si="24"/>
        <v>55384</v>
      </c>
      <c r="M150" s="8" t="s">
        <v>409</v>
      </c>
      <c r="N150" s="5" t="s">
        <v>410</v>
      </c>
      <c r="O150" s="5" t="s">
        <v>52</v>
      </c>
      <c r="P150" s="5" t="s">
        <v>52</v>
      </c>
      <c r="Q150" s="5" t="s">
        <v>400</v>
      </c>
      <c r="R150" s="5" t="s">
        <v>61</v>
      </c>
      <c r="S150" s="5" t="s">
        <v>62</v>
      </c>
      <c r="T150" s="5" t="s">
        <v>62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5" t="s">
        <v>52</v>
      </c>
      <c r="AS150" s="5" t="s">
        <v>52</v>
      </c>
      <c r="AT150" s="1"/>
      <c r="AU150" s="5" t="s">
        <v>411</v>
      </c>
      <c r="AV150" s="1">
        <v>147</v>
      </c>
    </row>
    <row r="151" spans="1:48" ht="30" customHeight="1">
      <c r="A151" s="8" t="s">
        <v>79</v>
      </c>
      <c r="B151" s="8" t="s">
        <v>326</v>
      </c>
      <c r="C151" s="8" t="s">
        <v>66</v>
      </c>
      <c r="D151" s="9">
        <v>2</v>
      </c>
      <c r="E151" s="10">
        <f>TRUNC(일위대가목록!E46,0)</f>
        <v>3023</v>
      </c>
      <c r="F151" s="10">
        <f>TRUNC(E151*D151, 0)</f>
        <v>6046</v>
      </c>
      <c r="G151" s="10">
        <f>TRUNC(일위대가목록!F46,0)</f>
        <v>15501</v>
      </c>
      <c r="H151" s="10">
        <f>TRUNC(G151*D151, 0)</f>
        <v>31002</v>
      </c>
      <c r="I151" s="10">
        <f>TRUNC(일위대가목록!G46,0)</f>
        <v>224</v>
      </c>
      <c r="J151" s="10">
        <f>TRUNC(I151*D151, 0)</f>
        <v>448</v>
      </c>
      <c r="K151" s="10">
        <f t="shared" si="24"/>
        <v>18748</v>
      </c>
      <c r="L151" s="10">
        <f t="shared" si="24"/>
        <v>37496</v>
      </c>
      <c r="M151" s="8" t="s">
        <v>327</v>
      </c>
      <c r="N151" s="5" t="s">
        <v>328</v>
      </c>
      <c r="O151" s="5" t="s">
        <v>52</v>
      </c>
      <c r="P151" s="5" t="s">
        <v>52</v>
      </c>
      <c r="Q151" s="5" t="s">
        <v>400</v>
      </c>
      <c r="R151" s="5" t="s">
        <v>61</v>
      </c>
      <c r="S151" s="5" t="s">
        <v>62</v>
      </c>
      <c r="T151" s="5" t="s">
        <v>62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5" t="s">
        <v>52</v>
      </c>
      <c r="AS151" s="5" t="s">
        <v>52</v>
      </c>
      <c r="AT151" s="1"/>
      <c r="AU151" s="5" t="s">
        <v>412</v>
      </c>
      <c r="AV151" s="1">
        <v>152</v>
      </c>
    </row>
    <row r="152" spans="1:48" ht="30" customHeight="1">
      <c r="A152" s="8" t="s">
        <v>413</v>
      </c>
      <c r="B152" s="8" t="s">
        <v>52</v>
      </c>
      <c r="C152" s="8" t="s">
        <v>129</v>
      </c>
      <c r="D152" s="9">
        <v>1</v>
      </c>
      <c r="E152" s="10">
        <f>TRUNC(단가대비표!O140,0)</f>
        <v>350000</v>
      </c>
      <c r="F152" s="10">
        <f>TRUNC(E152*D152, 0)</f>
        <v>350000</v>
      </c>
      <c r="G152" s="10">
        <f>TRUNC(단가대비표!P140,0)</f>
        <v>0</v>
      </c>
      <c r="H152" s="10">
        <f>TRUNC(G152*D152, 0)</f>
        <v>0</v>
      </c>
      <c r="I152" s="10">
        <f>TRUNC(단가대비표!V140,0)</f>
        <v>0</v>
      </c>
      <c r="J152" s="10">
        <f>TRUNC(I152*D152, 0)</f>
        <v>0</v>
      </c>
      <c r="K152" s="10">
        <f t="shared" si="24"/>
        <v>350000</v>
      </c>
      <c r="L152" s="10">
        <f t="shared" si="24"/>
        <v>350000</v>
      </c>
      <c r="M152" s="8" t="s">
        <v>52</v>
      </c>
      <c r="N152" s="5" t="s">
        <v>414</v>
      </c>
      <c r="O152" s="5" t="s">
        <v>52</v>
      </c>
      <c r="P152" s="5" t="s">
        <v>52</v>
      </c>
      <c r="Q152" s="5" t="s">
        <v>400</v>
      </c>
      <c r="R152" s="5" t="s">
        <v>62</v>
      </c>
      <c r="S152" s="5" t="s">
        <v>62</v>
      </c>
      <c r="T152" s="5" t="s">
        <v>61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5" t="s">
        <v>52</v>
      </c>
      <c r="AS152" s="5" t="s">
        <v>52</v>
      </c>
      <c r="AT152" s="1"/>
      <c r="AU152" s="5" t="s">
        <v>415</v>
      </c>
      <c r="AV152" s="1">
        <v>149</v>
      </c>
    </row>
    <row r="153" spans="1:48" ht="3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48" ht="3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48" ht="3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3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9" t="s">
        <v>70</v>
      </c>
      <c r="B171" s="9"/>
      <c r="C171" s="9"/>
      <c r="D171" s="9"/>
      <c r="E171" s="9"/>
      <c r="F171" s="10">
        <f>SUM(F149:F170)</f>
        <v>406740</v>
      </c>
      <c r="G171" s="9"/>
      <c r="H171" s="10">
        <f>SUM(H149:H170)</f>
        <v>69734</v>
      </c>
      <c r="I171" s="9"/>
      <c r="J171" s="10">
        <f>SUM(J149:J170)</f>
        <v>1858</v>
      </c>
      <c r="K171" s="9"/>
      <c r="L171" s="10">
        <f>SUM(L149:L170)</f>
        <v>478332</v>
      </c>
      <c r="M171" s="9"/>
      <c r="N171" t="s">
        <v>71</v>
      </c>
    </row>
    <row r="172" spans="1:48" ht="30" customHeight="1">
      <c r="A172" s="8" t="s">
        <v>418</v>
      </c>
      <c r="B172" s="9" t="s">
        <v>420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1"/>
      <c r="O172" s="1"/>
      <c r="P172" s="1"/>
      <c r="Q172" s="5" t="s">
        <v>419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30" customHeight="1">
      <c r="A173" s="8" t="s">
        <v>421</v>
      </c>
      <c r="B173" s="8" t="s">
        <v>52</v>
      </c>
      <c r="C173" s="8" t="s">
        <v>422</v>
      </c>
      <c r="D173" s="9">
        <v>1</v>
      </c>
      <c r="E173" s="10">
        <f>TRUNC(단가대비표!O120,0)</f>
        <v>9000000</v>
      </c>
      <c r="F173" s="10">
        <f t="shared" ref="F173:F183" si="25">TRUNC(E173*D173, 0)</f>
        <v>9000000</v>
      </c>
      <c r="G173" s="10">
        <f>TRUNC(단가대비표!P120,0)</f>
        <v>0</v>
      </c>
      <c r="H173" s="10">
        <f t="shared" ref="H173:H183" si="26">TRUNC(G173*D173, 0)</f>
        <v>0</v>
      </c>
      <c r="I173" s="10">
        <f>TRUNC(단가대비표!V120,0)</f>
        <v>0</v>
      </c>
      <c r="J173" s="10">
        <f t="shared" ref="J173:J183" si="27">TRUNC(I173*D173, 0)</f>
        <v>0</v>
      </c>
      <c r="K173" s="10">
        <f t="shared" ref="K173:K183" si="28">TRUNC(E173+G173+I173, 0)</f>
        <v>9000000</v>
      </c>
      <c r="L173" s="10">
        <f t="shared" ref="L173:L183" si="29">TRUNC(F173+H173+J173, 0)</f>
        <v>9000000</v>
      </c>
      <c r="M173" s="8" t="s">
        <v>52</v>
      </c>
      <c r="N173" s="5" t="s">
        <v>423</v>
      </c>
      <c r="O173" s="5" t="s">
        <v>52</v>
      </c>
      <c r="P173" s="5" t="s">
        <v>52</v>
      </c>
      <c r="Q173" s="5" t="s">
        <v>419</v>
      </c>
      <c r="R173" s="5" t="s">
        <v>62</v>
      </c>
      <c r="S173" s="5" t="s">
        <v>62</v>
      </c>
      <c r="T173" s="5" t="s">
        <v>61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5" t="s">
        <v>52</v>
      </c>
      <c r="AS173" s="5" t="s">
        <v>52</v>
      </c>
      <c r="AT173" s="1"/>
      <c r="AU173" s="5" t="s">
        <v>424</v>
      </c>
      <c r="AV173" s="1">
        <v>113</v>
      </c>
    </row>
    <row r="174" spans="1:48" ht="30" customHeight="1">
      <c r="A174" s="8" t="s">
        <v>425</v>
      </c>
      <c r="B174" s="8" t="s">
        <v>52</v>
      </c>
      <c r="C174" s="8" t="s">
        <v>129</v>
      </c>
      <c r="D174" s="9">
        <v>1</v>
      </c>
      <c r="E174" s="10">
        <f>TRUNC(단가대비표!O121,0)</f>
        <v>5200000</v>
      </c>
      <c r="F174" s="10">
        <f t="shared" si="25"/>
        <v>5200000</v>
      </c>
      <c r="G174" s="10">
        <f>TRUNC(단가대비표!P121,0)</f>
        <v>0</v>
      </c>
      <c r="H174" s="10">
        <f t="shared" si="26"/>
        <v>0</v>
      </c>
      <c r="I174" s="10">
        <f>TRUNC(단가대비표!V121,0)</f>
        <v>0</v>
      </c>
      <c r="J174" s="10">
        <f t="shared" si="27"/>
        <v>0</v>
      </c>
      <c r="K174" s="10">
        <f t="shared" si="28"/>
        <v>5200000</v>
      </c>
      <c r="L174" s="10">
        <f t="shared" si="29"/>
        <v>5200000</v>
      </c>
      <c r="M174" s="8" t="s">
        <v>52</v>
      </c>
      <c r="N174" s="5" t="s">
        <v>426</v>
      </c>
      <c r="O174" s="5" t="s">
        <v>52</v>
      </c>
      <c r="P174" s="5" t="s">
        <v>52</v>
      </c>
      <c r="Q174" s="5" t="s">
        <v>419</v>
      </c>
      <c r="R174" s="5" t="s">
        <v>62</v>
      </c>
      <c r="S174" s="5" t="s">
        <v>62</v>
      </c>
      <c r="T174" s="5" t="s">
        <v>61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5" t="s">
        <v>52</v>
      </c>
      <c r="AS174" s="5" t="s">
        <v>52</v>
      </c>
      <c r="AT174" s="1"/>
      <c r="AU174" s="5" t="s">
        <v>427</v>
      </c>
      <c r="AV174" s="1">
        <v>114</v>
      </c>
    </row>
    <row r="175" spans="1:48" ht="30" customHeight="1">
      <c r="A175" s="8" t="s">
        <v>428</v>
      </c>
      <c r="B175" s="8" t="s">
        <v>52</v>
      </c>
      <c r="C175" s="8" t="s">
        <v>129</v>
      </c>
      <c r="D175" s="9">
        <v>1</v>
      </c>
      <c r="E175" s="10">
        <f>TRUNC(단가대비표!O122,0)</f>
        <v>2600000</v>
      </c>
      <c r="F175" s="10">
        <f t="shared" si="25"/>
        <v>2600000</v>
      </c>
      <c r="G175" s="10">
        <f>TRUNC(단가대비표!P122,0)</f>
        <v>0</v>
      </c>
      <c r="H175" s="10">
        <f t="shared" si="26"/>
        <v>0</v>
      </c>
      <c r="I175" s="10">
        <f>TRUNC(단가대비표!V122,0)</f>
        <v>0</v>
      </c>
      <c r="J175" s="10">
        <f t="shared" si="27"/>
        <v>0</v>
      </c>
      <c r="K175" s="10">
        <f t="shared" si="28"/>
        <v>2600000</v>
      </c>
      <c r="L175" s="10">
        <f t="shared" si="29"/>
        <v>2600000</v>
      </c>
      <c r="M175" s="8" t="s">
        <v>52</v>
      </c>
      <c r="N175" s="5" t="s">
        <v>429</v>
      </c>
      <c r="O175" s="5" t="s">
        <v>52</v>
      </c>
      <c r="P175" s="5" t="s">
        <v>52</v>
      </c>
      <c r="Q175" s="5" t="s">
        <v>419</v>
      </c>
      <c r="R175" s="5" t="s">
        <v>62</v>
      </c>
      <c r="S175" s="5" t="s">
        <v>62</v>
      </c>
      <c r="T175" s="5" t="s">
        <v>61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5" t="s">
        <v>52</v>
      </c>
      <c r="AS175" s="5" t="s">
        <v>52</v>
      </c>
      <c r="AT175" s="1"/>
      <c r="AU175" s="5" t="s">
        <v>430</v>
      </c>
      <c r="AV175" s="1">
        <v>115</v>
      </c>
    </row>
    <row r="176" spans="1:48" ht="30" customHeight="1">
      <c r="A176" s="8" t="s">
        <v>431</v>
      </c>
      <c r="B176" s="8" t="s">
        <v>52</v>
      </c>
      <c r="C176" s="8" t="s">
        <v>129</v>
      </c>
      <c r="D176" s="9">
        <v>1</v>
      </c>
      <c r="E176" s="10">
        <f>TRUNC(단가대비표!O123,0)</f>
        <v>4800000</v>
      </c>
      <c r="F176" s="10">
        <f t="shared" si="25"/>
        <v>4800000</v>
      </c>
      <c r="G176" s="10">
        <f>TRUNC(단가대비표!P123,0)</f>
        <v>0</v>
      </c>
      <c r="H176" s="10">
        <f t="shared" si="26"/>
        <v>0</v>
      </c>
      <c r="I176" s="10">
        <f>TRUNC(단가대비표!V123,0)</f>
        <v>0</v>
      </c>
      <c r="J176" s="10">
        <f t="shared" si="27"/>
        <v>0</v>
      </c>
      <c r="K176" s="10">
        <f t="shared" si="28"/>
        <v>4800000</v>
      </c>
      <c r="L176" s="10">
        <f t="shared" si="29"/>
        <v>4800000</v>
      </c>
      <c r="M176" s="8" t="s">
        <v>52</v>
      </c>
      <c r="N176" s="5" t="s">
        <v>432</v>
      </c>
      <c r="O176" s="5" t="s">
        <v>52</v>
      </c>
      <c r="P176" s="5" t="s">
        <v>52</v>
      </c>
      <c r="Q176" s="5" t="s">
        <v>419</v>
      </c>
      <c r="R176" s="5" t="s">
        <v>62</v>
      </c>
      <c r="S176" s="5" t="s">
        <v>62</v>
      </c>
      <c r="T176" s="5" t="s">
        <v>61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5" t="s">
        <v>52</v>
      </c>
      <c r="AS176" s="5" t="s">
        <v>52</v>
      </c>
      <c r="AT176" s="1"/>
      <c r="AU176" s="5" t="s">
        <v>433</v>
      </c>
      <c r="AV176" s="1">
        <v>116</v>
      </c>
    </row>
    <row r="177" spans="1:48" ht="30" customHeight="1">
      <c r="A177" s="8" t="s">
        <v>434</v>
      </c>
      <c r="B177" s="8" t="s">
        <v>52</v>
      </c>
      <c r="C177" s="8" t="s">
        <v>129</v>
      </c>
      <c r="D177" s="9">
        <v>1</v>
      </c>
      <c r="E177" s="10">
        <f>TRUNC(단가대비표!O124,0)</f>
        <v>4000000</v>
      </c>
      <c r="F177" s="10">
        <f t="shared" si="25"/>
        <v>4000000</v>
      </c>
      <c r="G177" s="10">
        <f>TRUNC(단가대비표!P124,0)</f>
        <v>0</v>
      </c>
      <c r="H177" s="10">
        <f t="shared" si="26"/>
        <v>0</v>
      </c>
      <c r="I177" s="10">
        <f>TRUNC(단가대비표!V124,0)</f>
        <v>0</v>
      </c>
      <c r="J177" s="10">
        <f t="shared" si="27"/>
        <v>0</v>
      </c>
      <c r="K177" s="10">
        <f t="shared" si="28"/>
        <v>4000000</v>
      </c>
      <c r="L177" s="10">
        <f t="shared" si="29"/>
        <v>4000000</v>
      </c>
      <c r="M177" s="8" t="s">
        <v>52</v>
      </c>
      <c r="N177" s="5" t="s">
        <v>435</v>
      </c>
      <c r="O177" s="5" t="s">
        <v>52</v>
      </c>
      <c r="P177" s="5" t="s">
        <v>52</v>
      </c>
      <c r="Q177" s="5" t="s">
        <v>419</v>
      </c>
      <c r="R177" s="5" t="s">
        <v>62</v>
      </c>
      <c r="S177" s="5" t="s">
        <v>62</v>
      </c>
      <c r="T177" s="5" t="s">
        <v>61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5" t="s">
        <v>52</v>
      </c>
      <c r="AS177" s="5" t="s">
        <v>52</v>
      </c>
      <c r="AT177" s="1"/>
      <c r="AU177" s="5" t="s">
        <v>436</v>
      </c>
      <c r="AV177" s="1">
        <v>117</v>
      </c>
    </row>
    <row r="178" spans="1:48" ht="30" customHeight="1">
      <c r="A178" s="8" t="s">
        <v>437</v>
      </c>
      <c r="B178" s="8" t="s">
        <v>52</v>
      </c>
      <c r="C178" s="8" t="s">
        <v>129</v>
      </c>
      <c r="D178" s="9">
        <v>1</v>
      </c>
      <c r="E178" s="10">
        <f>TRUNC(단가대비표!O125,0)</f>
        <v>1800000</v>
      </c>
      <c r="F178" s="10">
        <f t="shared" si="25"/>
        <v>1800000</v>
      </c>
      <c r="G178" s="10">
        <f>TRUNC(단가대비표!P125,0)</f>
        <v>0</v>
      </c>
      <c r="H178" s="10">
        <f t="shared" si="26"/>
        <v>0</v>
      </c>
      <c r="I178" s="10">
        <f>TRUNC(단가대비표!V125,0)</f>
        <v>0</v>
      </c>
      <c r="J178" s="10">
        <f t="shared" si="27"/>
        <v>0</v>
      </c>
      <c r="K178" s="10">
        <f t="shared" si="28"/>
        <v>1800000</v>
      </c>
      <c r="L178" s="10">
        <f t="shared" si="29"/>
        <v>1800000</v>
      </c>
      <c r="M178" s="8" t="s">
        <v>52</v>
      </c>
      <c r="N178" s="5" t="s">
        <v>438</v>
      </c>
      <c r="O178" s="5" t="s">
        <v>52</v>
      </c>
      <c r="P178" s="5" t="s">
        <v>52</v>
      </c>
      <c r="Q178" s="5" t="s">
        <v>419</v>
      </c>
      <c r="R178" s="5" t="s">
        <v>62</v>
      </c>
      <c r="S178" s="5" t="s">
        <v>62</v>
      </c>
      <c r="T178" s="5" t="s">
        <v>61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5" t="s">
        <v>52</v>
      </c>
      <c r="AS178" s="5" t="s">
        <v>52</v>
      </c>
      <c r="AT178" s="1"/>
      <c r="AU178" s="5" t="s">
        <v>439</v>
      </c>
      <c r="AV178" s="1">
        <v>118</v>
      </c>
    </row>
    <row r="179" spans="1:48" ht="30" customHeight="1">
      <c r="A179" s="8" t="s">
        <v>440</v>
      </c>
      <c r="B179" s="8" t="s">
        <v>52</v>
      </c>
      <c r="C179" s="8" t="s">
        <v>129</v>
      </c>
      <c r="D179" s="9">
        <v>1</v>
      </c>
      <c r="E179" s="10">
        <f>TRUNC(단가대비표!O126,0)</f>
        <v>800000</v>
      </c>
      <c r="F179" s="10">
        <f t="shared" si="25"/>
        <v>800000</v>
      </c>
      <c r="G179" s="10">
        <f>TRUNC(단가대비표!P126,0)</f>
        <v>0</v>
      </c>
      <c r="H179" s="10">
        <f t="shared" si="26"/>
        <v>0</v>
      </c>
      <c r="I179" s="10">
        <f>TRUNC(단가대비표!V126,0)</f>
        <v>0</v>
      </c>
      <c r="J179" s="10">
        <f t="shared" si="27"/>
        <v>0</v>
      </c>
      <c r="K179" s="10">
        <f t="shared" si="28"/>
        <v>800000</v>
      </c>
      <c r="L179" s="10">
        <f t="shared" si="29"/>
        <v>800000</v>
      </c>
      <c r="M179" s="8" t="s">
        <v>52</v>
      </c>
      <c r="N179" s="5" t="s">
        <v>441</v>
      </c>
      <c r="O179" s="5" t="s">
        <v>52</v>
      </c>
      <c r="P179" s="5" t="s">
        <v>52</v>
      </c>
      <c r="Q179" s="5" t="s">
        <v>419</v>
      </c>
      <c r="R179" s="5" t="s">
        <v>62</v>
      </c>
      <c r="S179" s="5" t="s">
        <v>62</v>
      </c>
      <c r="T179" s="5" t="s">
        <v>61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5" t="s">
        <v>52</v>
      </c>
      <c r="AS179" s="5" t="s">
        <v>52</v>
      </c>
      <c r="AT179" s="1"/>
      <c r="AU179" s="5" t="s">
        <v>442</v>
      </c>
      <c r="AV179" s="1">
        <v>119</v>
      </c>
    </row>
    <row r="180" spans="1:48" ht="30" customHeight="1">
      <c r="A180" s="8" t="s">
        <v>443</v>
      </c>
      <c r="B180" s="8" t="s">
        <v>52</v>
      </c>
      <c r="C180" s="8" t="s">
        <v>129</v>
      </c>
      <c r="D180" s="9">
        <v>1</v>
      </c>
      <c r="E180" s="10">
        <f>TRUNC(단가대비표!O127,0)</f>
        <v>950000</v>
      </c>
      <c r="F180" s="10">
        <f t="shared" si="25"/>
        <v>950000</v>
      </c>
      <c r="G180" s="10">
        <f>TRUNC(단가대비표!P127,0)</f>
        <v>0</v>
      </c>
      <c r="H180" s="10">
        <f t="shared" si="26"/>
        <v>0</v>
      </c>
      <c r="I180" s="10">
        <f>TRUNC(단가대비표!V127,0)</f>
        <v>0</v>
      </c>
      <c r="J180" s="10">
        <f t="shared" si="27"/>
        <v>0</v>
      </c>
      <c r="K180" s="10">
        <f t="shared" si="28"/>
        <v>950000</v>
      </c>
      <c r="L180" s="10">
        <f t="shared" si="29"/>
        <v>950000</v>
      </c>
      <c r="M180" s="8" t="s">
        <v>52</v>
      </c>
      <c r="N180" s="5" t="s">
        <v>444</v>
      </c>
      <c r="O180" s="5" t="s">
        <v>52</v>
      </c>
      <c r="P180" s="5" t="s">
        <v>52</v>
      </c>
      <c r="Q180" s="5" t="s">
        <v>419</v>
      </c>
      <c r="R180" s="5" t="s">
        <v>62</v>
      </c>
      <c r="S180" s="5" t="s">
        <v>62</v>
      </c>
      <c r="T180" s="5" t="s">
        <v>61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5" t="s">
        <v>52</v>
      </c>
      <c r="AS180" s="5" t="s">
        <v>52</v>
      </c>
      <c r="AT180" s="1"/>
      <c r="AU180" s="5" t="s">
        <v>445</v>
      </c>
      <c r="AV180" s="1">
        <v>120</v>
      </c>
    </row>
    <row r="181" spans="1:48" ht="30" customHeight="1">
      <c r="A181" s="8" t="s">
        <v>446</v>
      </c>
      <c r="B181" s="8" t="s">
        <v>52</v>
      </c>
      <c r="C181" s="8" t="s">
        <v>129</v>
      </c>
      <c r="D181" s="9">
        <v>1</v>
      </c>
      <c r="E181" s="10">
        <f>TRUNC(단가대비표!O128,0)</f>
        <v>950000</v>
      </c>
      <c r="F181" s="10">
        <f t="shared" si="25"/>
        <v>950000</v>
      </c>
      <c r="G181" s="10">
        <f>TRUNC(단가대비표!P128,0)</f>
        <v>0</v>
      </c>
      <c r="H181" s="10">
        <f t="shared" si="26"/>
        <v>0</v>
      </c>
      <c r="I181" s="10">
        <f>TRUNC(단가대비표!V128,0)</f>
        <v>0</v>
      </c>
      <c r="J181" s="10">
        <f t="shared" si="27"/>
        <v>0</v>
      </c>
      <c r="K181" s="10">
        <f t="shared" si="28"/>
        <v>950000</v>
      </c>
      <c r="L181" s="10">
        <f t="shared" si="29"/>
        <v>950000</v>
      </c>
      <c r="M181" s="8" t="s">
        <v>52</v>
      </c>
      <c r="N181" s="5" t="s">
        <v>447</v>
      </c>
      <c r="O181" s="5" t="s">
        <v>52</v>
      </c>
      <c r="P181" s="5" t="s">
        <v>52</v>
      </c>
      <c r="Q181" s="5" t="s">
        <v>419</v>
      </c>
      <c r="R181" s="5" t="s">
        <v>62</v>
      </c>
      <c r="S181" s="5" t="s">
        <v>62</v>
      </c>
      <c r="T181" s="5" t="s">
        <v>61</v>
      </c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5" t="s">
        <v>52</v>
      </c>
      <c r="AS181" s="5" t="s">
        <v>52</v>
      </c>
      <c r="AT181" s="1"/>
      <c r="AU181" s="5" t="s">
        <v>448</v>
      </c>
      <c r="AV181" s="1">
        <v>121</v>
      </c>
    </row>
    <row r="182" spans="1:48" ht="30" customHeight="1">
      <c r="A182" s="8" t="s">
        <v>449</v>
      </c>
      <c r="B182" s="8" t="s">
        <v>52</v>
      </c>
      <c r="C182" s="8" t="s">
        <v>129</v>
      </c>
      <c r="D182" s="9">
        <v>1</v>
      </c>
      <c r="E182" s="10">
        <f>TRUNC(단가대비표!O129,0)</f>
        <v>2430000</v>
      </c>
      <c r="F182" s="10">
        <f t="shared" si="25"/>
        <v>2430000</v>
      </c>
      <c r="G182" s="10">
        <f>TRUNC(단가대비표!P129,0)</f>
        <v>0</v>
      </c>
      <c r="H182" s="10">
        <f t="shared" si="26"/>
        <v>0</v>
      </c>
      <c r="I182" s="10">
        <f>TRUNC(단가대비표!V129,0)</f>
        <v>0</v>
      </c>
      <c r="J182" s="10">
        <f t="shared" si="27"/>
        <v>0</v>
      </c>
      <c r="K182" s="10">
        <f t="shared" si="28"/>
        <v>2430000</v>
      </c>
      <c r="L182" s="10">
        <f t="shared" si="29"/>
        <v>2430000</v>
      </c>
      <c r="M182" s="8" t="s">
        <v>52</v>
      </c>
      <c r="N182" s="5" t="s">
        <v>450</v>
      </c>
      <c r="O182" s="5" t="s">
        <v>52</v>
      </c>
      <c r="P182" s="5" t="s">
        <v>52</v>
      </c>
      <c r="Q182" s="5" t="s">
        <v>419</v>
      </c>
      <c r="R182" s="5" t="s">
        <v>62</v>
      </c>
      <c r="S182" s="5" t="s">
        <v>62</v>
      </c>
      <c r="T182" s="5" t="s">
        <v>61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5" t="s">
        <v>52</v>
      </c>
      <c r="AS182" s="5" t="s">
        <v>52</v>
      </c>
      <c r="AT182" s="1"/>
      <c r="AU182" s="5" t="s">
        <v>451</v>
      </c>
      <c r="AV182" s="1">
        <v>122</v>
      </c>
    </row>
    <row r="183" spans="1:48" ht="30" customHeight="1">
      <c r="A183" s="8" t="s">
        <v>452</v>
      </c>
      <c r="B183" s="8" t="s">
        <v>52</v>
      </c>
      <c r="C183" s="8" t="s">
        <v>129</v>
      </c>
      <c r="D183" s="9">
        <v>6</v>
      </c>
      <c r="E183" s="10">
        <f>TRUNC(단가대비표!O130,0)</f>
        <v>350000</v>
      </c>
      <c r="F183" s="10">
        <f t="shared" si="25"/>
        <v>2100000</v>
      </c>
      <c r="G183" s="10">
        <f>TRUNC(단가대비표!P130,0)</f>
        <v>0</v>
      </c>
      <c r="H183" s="10">
        <f t="shared" si="26"/>
        <v>0</v>
      </c>
      <c r="I183" s="10">
        <f>TRUNC(단가대비표!V130,0)</f>
        <v>0</v>
      </c>
      <c r="J183" s="10">
        <f t="shared" si="27"/>
        <v>0</v>
      </c>
      <c r="K183" s="10">
        <f t="shared" si="28"/>
        <v>350000</v>
      </c>
      <c r="L183" s="10">
        <f t="shared" si="29"/>
        <v>2100000</v>
      </c>
      <c r="M183" s="8" t="s">
        <v>52</v>
      </c>
      <c r="N183" s="5" t="s">
        <v>453</v>
      </c>
      <c r="O183" s="5" t="s">
        <v>52</v>
      </c>
      <c r="P183" s="5" t="s">
        <v>52</v>
      </c>
      <c r="Q183" s="5" t="s">
        <v>419</v>
      </c>
      <c r="R183" s="5" t="s">
        <v>62</v>
      </c>
      <c r="S183" s="5" t="s">
        <v>62</v>
      </c>
      <c r="T183" s="5" t="s">
        <v>61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5" t="s">
        <v>52</v>
      </c>
      <c r="AS183" s="5" t="s">
        <v>52</v>
      </c>
      <c r="AT183" s="1"/>
      <c r="AU183" s="5" t="s">
        <v>454</v>
      </c>
      <c r="AV183" s="1">
        <v>123</v>
      </c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48" ht="3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3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9" t="s">
        <v>70</v>
      </c>
      <c r="B195" s="9"/>
      <c r="C195" s="9"/>
      <c r="D195" s="9"/>
      <c r="E195" s="9"/>
      <c r="F195" s="10">
        <f>SUM(F173:F194)</f>
        <v>34630000</v>
      </c>
      <c r="G195" s="9"/>
      <c r="H195" s="10">
        <f>SUM(H173:H194)</f>
        <v>0</v>
      </c>
      <c r="I195" s="9"/>
      <c r="J195" s="10">
        <f>SUM(J173:J194)</f>
        <v>0</v>
      </c>
      <c r="K195" s="9"/>
      <c r="L195" s="10">
        <f>SUM(L173:L194)</f>
        <v>34630000</v>
      </c>
      <c r="M195" s="9"/>
      <c r="N195" t="s">
        <v>71</v>
      </c>
    </row>
    <row r="196" spans="1:48" ht="30" customHeight="1">
      <c r="A196" s="8" t="s">
        <v>455</v>
      </c>
      <c r="B196" s="9" t="s">
        <v>420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1"/>
      <c r="O196" s="1"/>
      <c r="P196" s="1"/>
      <c r="Q196" s="5" t="s">
        <v>456</v>
      </c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30" customHeight="1">
      <c r="A197" s="8" t="s">
        <v>457</v>
      </c>
      <c r="B197" s="8" t="s">
        <v>52</v>
      </c>
      <c r="C197" s="8" t="s">
        <v>129</v>
      </c>
      <c r="D197" s="9">
        <v>1</v>
      </c>
      <c r="E197" s="10">
        <f>TRUNC(단가대비표!O131,0)</f>
        <v>1400000</v>
      </c>
      <c r="F197" s="10">
        <f>TRUNC(E197*D197, 0)</f>
        <v>1400000</v>
      </c>
      <c r="G197" s="10">
        <f>TRUNC(단가대비표!P131,0)</f>
        <v>0</v>
      </c>
      <c r="H197" s="10">
        <f>TRUNC(G197*D197, 0)</f>
        <v>0</v>
      </c>
      <c r="I197" s="10">
        <f>TRUNC(단가대비표!V131,0)</f>
        <v>0</v>
      </c>
      <c r="J197" s="10">
        <f>TRUNC(I197*D197, 0)</f>
        <v>0</v>
      </c>
      <c r="K197" s="10">
        <f t="shared" ref="K197:L200" si="30">TRUNC(E197+G197+I197, 0)</f>
        <v>1400000</v>
      </c>
      <c r="L197" s="10">
        <f t="shared" si="30"/>
        <v>1400000</v>
      </c>
      <c r="M197" s="8" t="s">
        <v>52</v>
      </c>
      <c r="N197" s="5" t="s">
        <v>458</v>
      </c>
      <c r="O197" s="5" t="s">
        <v>52</v>
      </c>
      <c r="P197" s="5" t="s">
        <v>52</v>
      </c>
      <c r="Q197" s="5" t="s">
        <v>456</v>
      </c>
      <c r="R197" s="5" t="s">
        <v>62</v>
      </c>
      <c r="S197" s="5" t="s">
        <v>62</v>
      </c>
      <c r="T197" s="5" t="s">
        <v>61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5" t="s">
        <v>52</v>
      </c>
      <c r="AS197" s="5" t="s">
        <v>52</v>
      </c>
      <c r="AT197" s="1"/>
      <c r="AU197" s="5" t="s">
        <v>459</v>
      </c>
      <c r="AV197" s="1">
        <v>126</v>
      </c>
    </row>
    <row r="198" spans="1:48" ht="30" customHeight="1">
      <c r="A198" s="8" t="s">
        <v>460</v>
      </c>
      <c r="B198" s="8" t="s">
        <v>52</v>
      </c>
      <c r="C198" s="8" t="s">
        <v>129</v>
      </c>
      <c r="D198" s="9">
        <v>1</v>
      </c>
      <c r="E198" s="10">
        <f>TRUNC(단가대비표!O132,0)</f>
        <v>1400000</v>
      </c>
      <c r="F198" s="10">
        <f>TRUNC(E198*D198, 0)</f>
        <v>1400000</v>
      </c>
      <c r="G198" s="10">
        <f>TRUNC(단가대비표!P132,0)</f>
        <v>0</v>
      </c>
      <c r="H198" s="10">
        <f>TRUNC(G198*D198, 0)</f>
        <v>0</v>
      </c>
      <c r="I198" s="10">
        <f>TRUNC(단가대비표!V132,0)</f>
        <v>0</v>
      </c>
      <c r="J198" s="10">
        <f>TRUNC(I198*D198, 0)</f>
        <v>0</v>
      </c>
      <c r="K198" s="10">
        <f t="shared" si="30"/>
        <v>1400000</v>
      </c>
      <c r="L198" s="10">
        <f t="shared" si="30"/>
        <v>1400000</v>
      </c>
      <c r="M198" s="8" t="s">
        <v>52</v>
      </c>
      <c r="N198" s="5" t="s">
        <v>461</v>
      </c>
      <c r="O198" s="5" t="s">
        <v>52</v>
      </c>
      <c r="P198" s="5" t="s">
        <v>52</v>
      </c>
      <c r="Q198" s="5" t="s">
        <v>456</v>
      </c>
      <c r="R198" s="5" t="s">
        <v>62</v>
      </c>
      <c r="S198" s="5" t="s">
        <v>62</v>
      </c>
      <c r="T198" s="5" t="s">
        <v>61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5" t="s">
        <v>52</v>
      </c>
      <c r="AS198" s="5" t="s">
        <v>52</v>
      </c>
      <c r="AT198" s="1"/>
      <c r="AU198" s="5" t="s">
        <v>462</v>
      </c>
      <c r="AV198" s="1">
        <v>127</v>
      </c>
    </row>
    <row r="199" spans="1:48" ht="30" customHeight="1">
      <c r="A199" s="8" t="s">
        <v>463</v>
      </c>
      <c r="B199" s="8" t="s">
        <v>52</v>
      </c>
      <c r="C199" s="8" t="s">
        <v>129</v>
      </c>
      <c r="D199" s="9">
        <v>1</v>
      </c>
      <c r="E199" s="10">
        <f>TRUNC(단가대비표!O133,0)</f>
        <v>4500000</v>
      </c>
      <c r="F199" s="10">
        <f>TRUNC(E199*D199, 0)</f>
        <v>4500000</v>
      </c>
      <c r="G199" s="10">
        <f>TRUNC(단가대비표!P133,0)</f>
        <v>0</v>
      </c>
      <c r="H199" s="10">
        <f>TRUNC(G199*D199, 0)</f>
        <v>0</v>
      </c>
      <c r="I199" s="10">
        <f>TRUNC(단가대비표!V133,0)</f>
        <v>0</v>
      </c>
      <c r="J199" s="10">
        <f>TRUNC(I199*D199, 0)</f>
        <v>0</v>
      </c>
      <c r="K199" s="10">
        <f t="shared" si="30"/>
        <v>4500000</v>
      </c>
      <c r="L199" s="10">
        <f t="shared" si="30"/>
        <v>4500000</v>
      </c>
      <c r="M199" s="8" t="s">
        <v>52</v>
      </c>
      <c r="N199" s="5" t="s">
        <v>464</v>
      </c>
      <c r="O199" s="5" t="s">
        <v>52</v>
      </c>
      <c r="P199" s="5" t="s">
        <v>52</v>
      </c>
      <c r="Q199" s="5" t="s">
        <v>456</v>
      </c>
      <c r="R199" s="5" t="s">
        <v>62</v>
      </c>
      <c r="S199" s="5" t="s">
        <v>62</v>
      </c>
      <c r="T199" s="5" t="s">
        <v>61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5" t="s">
        <v>52</v>
      </c>
      <c r="AS199" s="5" t="s">
        <v>52</v>
      </c>
      <c r="AT199" s="1"/>
      <c r="AU199" s="5" t="s">
        <v>465</v>
      </c>
      <c r="AV199" s="1">
        <v>128</v>
      </c>
    </row>
    <row r="200" spans="1:48" ht="30" customHeight="1">
      <c r="A200" s="8" t="s">
        <v>466</v>
      </c>
      <c r="B200" s="8" t="s">
        <v>52</v>
      </c>
      <c r="C200" s="8" t="s">
        <v>129</v>
      </c>
      <c r="D200" s="9">
        <v>1</v>
      </c>
      <c r="E200" s="10">
        <f>TRUNC(단가대비표!O134,0)</f>
        <v>3500000</v>
      </c>
      <c r="F200" s="10">
        <f>TRUNC(E200*D200, 0)</f>
        <v>3500000</v>
      </c>
      <c r="G200" s="10">
        <f>TRUNC(단가대비표!P134,0)</f>
        <v>0</v>
      </c>
      <c r="H200" s="10">
        <f>TRUNC(G200*D200, 0)</f>
        <v>0</v>
      </c>
      <c r="I200" s="10">
        <f>TRUNC(단가대비표!V134,0)</f>
        <v>0</v>
      </c>
      <c r="J200" s="10">
        <f>TRUNC(I200*D200, 0)</f>
        <v>0</v>
      </c>
      <c r="K200" s="10">
        <f t="shared" si="30"/>
        <v>3500000</v>
      </c>
      <c r="L200" s="10">
        <f t="shared" si="30"/>
        <v>3500000</v>
      </c>
      <c r="M200" s="8" t="s">
        <v>52</v>
      </c>
      <c r="N200" s="5" t="s">
        <v>467</v>
      </c>
      <c r="O200" s="5" t="s">
        <v>52</v>
      </c>
      <c r="P200" s="5" t="s">
        <v>52</v>
      </c>
      <c r="Q200" s="5" t="s">
        <v>456</v>
      </c>
      <c r="R200" s="5" t="s">
        <v>62</v>
      </c>
      <c r="S200" s="5" t="s">
        <v>62</v>
      </c>
      <c r="T200" s="5" t="s">
        <v>61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5" t="s">
        <v>52</v>
      </c>
      <c r="AS200" s="5" t="s">
        <v>52</v>
      </c>
      <c r="AT200" s="1"/>
      <c r="AU200" s="5" t="s">
        <v>468</v>
      </c>
      <c r="AV200" s="1">
        <v>129</v>
      </c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 t="s">
        <v>70</v>
      </c>
      <c r="B219" s="9"/>
      <c r="C219" s="9"/>
      <c r="D219" s="9"/>
      <c r="E219" s="9"/>
      <c r="F219" s="10">
        <f>SUM(F197:F218)</f>
        <v>10800000</v>
      </c>
      <c r="G219" s="9"/>
      <c r="H219" s="10">
        <f>SUM(H197:H218)</f>
        <v>0</v>
      </c>
      <c r="I219" s="9"/>
      <c r="J219" s="10">
        <f>SUM(J197:J218)</f>
        <v>0</v>
      </c>
      <c r="K219" s="9"/>
      <c r="L219" s="10">
        <f>SUM(L197:L218)</f>
        <v>10800000</v>
      </c>
      <c r="M219" s="9"/>
      <c r="N219" t="s">
        <v>71</v>
      </c>
    </row>
    <row r="220" spans="1:48" ht="30" customHeight="1">
      <c r="A220" s="8" t="s">
        <v>469</v>
      </c>
      <c r="B220" s="9" t="s">
        <v>420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1"/>
      <c r="O220" s="1"/>
      <c r="P220" s="1"/>
      <c r="Q220" s="5" t="s">
        <v>470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30" customHeight="1">
      <c r="A221" s="8" t="s">
        <v>471</v>
      </c>
      <c r="B221" s="8" t="s">
        <v>52</v>
      </c>
      <c r="C221" s="8" t="s">
        <v>129</v>
      </c>
      <c r="D221" s="9">
        <v>1</v>
      </c>
      <c r="E221" s="10">
        <f>TRUNC(단가대비표!O135,0)</f>
        <v>4800000</v>
      </c>
      <c r="F221" s="10">
        <f>TRUNC(E221*D221, 0)</f>
        <v>4800000</v>
      </c>
      <c r="G221" s="10">
        <f>TRUNC(단가대비표!P135,0)</f>
        <v>0</v>
      </c>
      <c r="H221" s="10">
        <f>TRUNC(G221*D221, 0)</f>
        <v>0</v>
      </c>
      <c r="I221" s="10">
        <f>TRUNC(단가대비표!V135,0)</f>
        <v>0</v>
      </c>
      <c r="J221" s="10">
        <f>TRUNC(I221*D221, 0)</f>
        <v>0</v>
      </c>
      <c r="K221" s="10">
        <f t="shared" ref="K221:L225" si="31">TRUNC(E221+G221+I221, 0)</f>
        <v>4800000</v>
      </c>
      <c r="L221" s="10">
        <f t="shared" si="31"/>
        <v>4800000</v>
      </c>
      <c r="M221" s="8" t="s">
        <v>52</v>
      </c>
      <c r="N221" s="5" t="s">
        <v>472</v>
      </c>
      <c r="O221" s="5" t="s">
        <v>52</v>
      </c>
      <c r="P221" s="5" t="s">
        <v>52</v>
      </c>
      <c r="Q221" s="5" t="s">
        <v>470</v>
      </c>
      <c r="R221" s="5" t="s">
        <v>62</v>
      </c>
      <c r="S221" s="5" t="s">
        <v>62</v>
      </c>
      <c r="T221" s="5" t="s">
        <v>61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5" t="s">
        <v>52</v>
      </c>
      <c r="AS221" s="5" t="s">
        <v>52</v>
      </c>
      <c r="AT221" s="1"/>
      <c r="AU221" s="5" t="s">
        <v>473</v>
      </c>
      <c r="AV221" s="1">
        <v>130</v>
      </c>
    </row>
    <row r="222" spans="1:48" ht="30" customHeight="1">
      <c r="A222" s="8" t="s">
        <v>474</v>
      </c>
      <c r="B222" s="8" t="s">
        <v>52</v>
      </c>
      <c r="C222" s="8" t="s">
        <v>129</v>
      </c>
      <c r="D222" s="9">
        <v>1</v>
      </c>
      <c r="E222" s="10">
        <f>TRUNC(단가대비표!O136,0)</f>
        <v>4300000</v>
      </c>
      <c r="F222" s="10">
        <f>TRUNC(E222*D222, 0)</f>
        <v>4300000</v>
      </c>
      <c r="G222" s="10">
        <f>TRUNC(단가대비표!P136,0)</f>
        <v>0</v>
      </c>
      <c r="H222" s="10">
        <f>TRUNC(G222*D222, 0)</f>
        <v>0</v>
      </c>
      <c r="I222" s="10">
        <f>TRUNC(단가대비표!V136,0)</f>
        <v>0</v>
      </c>
      <c r="J222" s="10">
        <f>TRUNC(I222*D222, 0)</f>
        <v>0</v>
      </c>
      <c r="K222" s="10">
        <f t="shared" si="31"/>
        <v>4300000</v>
      </c>
      <c r="L222" s="10">
        <f t="shared" si="31"/>
        <v>4300000</v>
      </c>
      <c r="M222" s="8" t="s">
        <v>52</v>
      </c>
      <c r="N222" s="5" t="s">
        <v>475</v>
      </c>
      <c r="O222" s="5" t="s">
        <v>52</v>
      </c>
      <c r="P222" s="5" t="s">
        <v>52</v>
      </c>
      <c r="Q222" s="5" t="s">
        <v>470</v>
      </c>
      <c r="R222" s="5" t="s">
        <v>62</v>
      </c>
      <c r="S222" s="5" t="s">
        <v>62</v>
      </c>
      <c r="T222" s="5" t="s">
        <v>61</v>
      </c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5" t="s">
        <v>52</v>
      </c>
      <c r="AS222" s="5" t="s">
        <v>52</v>
      </c>
      <c r="AT222" s="1"/>
      <c r="AU222" s="5" t="s">
        <v>476</v>
      </c>
      <c r="AV222" s="1">
        <v>132</v>
      </c>
    </row>
    <row r="223" spans="1:48" ht="30" customHeight="1">
      <c r="A223" s="8" t="s">
        <v>477</v>
      </c>
      <c r="B223" s="8" t="s">
        <v>52</v>
      </c>
      <c r="C223" s="8" t="s">
        <v>129</v>
      </c>
      <c r="D223" s="9">
        <v>1</v>
      </c>
      <c r="E223" s="10">
        <f>TRUNC(단가대비표!O137,0)</f>
        <v>3500000</v>
      </c>
      <c r="F223" s="10">
        <f>TRUNC(E223*D223, 0)</f>
        <v>3500000</v>
      </c>
      <c r="G223" s="10">
        <f>TRUNC(단가대비표!P137,0)</f>
        <v>0</v>
      </c>
      <c r="H223" s="10">
        <f>TRUNC(G223*D223, 0)</f>
        <v>0</v>
      </c>
      <c r="I223" s="10">
        <f>TRUNC(단가대비표!V137,0)</f>
        <v>0</v>
      </c>
      <c r="J223" s="10">
        <f>TRUNC(I223*D223, 0)</f>
        <v>0</v>
      </c>
      <c r="K223" s="10">
        <f t="shared" si="31"/>
        <v>3500000</v>
      </c>
      <c r="L223" s="10">
        <f t="shared" si="31"/>
        <v>3500000</v>
      </c>
      <c r="M223" s="8" t="s">
        <v>52</v>
      </c>
      <c r="N223" s="5" t="s">
        <v>478</v>
      </c>
      <c r="O223" s="5" t="s">
        <v>52</v>
      </c>
      <c r="P223" s="5" t="s">
        <v>52</v>
      </c>
      <c r="Q223" s="5" t="s">
        <v>470</v>
      </c>
      <c r="R223" s="5" t="s">
        <v>62</v>
      </c>
      <c r="S223" s="5" t="s">
        <v>62</v>
      </c>
      <c r="T223" s="5" t="s">
        <v>61</v>
      </c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5" t="s">
        <v>52</v>
      </c>
      <c r="AS223" s="5" t="s">
        <v>52</v>
      </c>
      <c r="AT223" s="1"/>
      <c r="AU223" s="5" t="s">
        <v>479</v>
      </c>
      <c r="AV223" s="1">
        <v>133</v>
      </c>
    </row>
    <row r="224" spans="1:48" ht="30" customHeight="1">
      <c r="A224" s="8" t="s">
        <v>480</v>
      </c>
      <c r="B224" s="8" t="s">
        <v>52</v>
      </c>
      <c r="C224" s="8" t="s">
        <v>129</v>
      </c>
      <c r="D224" s="9">
        <v>1</v>
      </c>
      <c r="E224" s="10">
        <f>TRUNC(단가대비표!O138,0)</f>
        <v>3200000</v>
      </c>
      <c r="F224" s="10">
        <f>TRUNC(E224*D224, 0)</f>
        <v>3200000</v>
      </c>
      <c r="G224" s="10">
        <f>TRUNC(단가대비표!P138,0)</f>
        <v>0</v>
      </c>
      <c r="H224" s="10">
        <f>TRUNC(G224*D224, 0)</f>
        <v>0</v>
      </c>
      <c r="I224" s="10">
        <f>TRUNC(단가대비표!V138,0)</f>
        <v>0</v>
      </c>
      <c r="J224" s="10">
        <f>TRUNC(I224*D224, 0)</f>
        <v>0</v>
      </c>
      <c r="K224" s="10">
        <f t="shared" si="31"/>
        <v>3200000</v>
      </c>
      <c r="L224" s="10">
        <f t="shared" si="31"/>
        <v>3200000</v>
      </c>
      <c r="M224" s="8" t="s">
        <v>52</v>
      </c>
      <c r="N224" s="5" t="s">
        <v>481</v>
      </c>
      <c r="O224" s="5" t="s">
        <v>52</v>
      </c>
      <c r="P224" s="5" t="s">
        <v>52</v>
      </c>
      <c r="Q224" s="5" t="s">
        <v>470</v>
      </c>
      <c r="R224" s="5" t="s">
        <v>62</v>
      </c>
      <c r="S224" s="5" t="s">
        <v>62</v>
      </c>
      <c r="T224" s="5" t="s">
        <v>61</v>
      </c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5" t="s">
        <v>52</v>
      </c>
      <c r="AS224" s="5" t="s">
        <v>52</v>
      </c>
      <c r="AT224" s="1"/>
      <c r="AU224" s="5" t="s">
        <v>482</v>
      </c>
      <c r="AV224" s="1">
        <v>134</v>
      </c>
    </row>
    <row r="225" spans="1:48" ht="30" customHeight="1">
      <c r="A225" s="8" t="s">
        <v>483</v>
      </c>
      <c r="B225" s="8" t="s">
        <v>52</v>
      </c>
      <c r="C225" s="8" t="s">
        <v>129</v>
      </c>
      <c r="D225" s="9">
        <v>1</v>
      </c>
      <c r="E225" s="10">
        <f>TRUNC(단가대비표!O139,0)</f>
        <v>1800000</v>
      </c>
      <c r="F225" s="10">
        <f>TRUNC(E225*D225, 0)</f>
        <v>1800000</v>
      </c>
      <c r="G225" s="10">
        <f>TRUNC(단가대비표!P139,0)</f>
        <v>0</v>
      </c>
      <c r="H225" s="10">
        <f>TRUNC(G225*D225, 0)</f>
        <v>0</v>
      </c>
      <c r="I225" s="10">
        <f>TRUNC(단가대비표!V139,0)</f>
        <v>0</v>
      </c>
      <c r="J225" s="10">
        <f>TRUNC(I225*D225, 0)</f>
        <v>0</v>
      </c>
      <c r="K225" s="10">
        <f t="shared" si="31"/>
        <v>1800000</v>
      </c>
      <c r="L225" s="10">
        <f t="shared" si="31"/>
        <v>1800000</v>
      </c>
      <c r="M225" s="8" t="s">
        <v>52</v>
      </c>
      <c r="N225" s="5" t="s">
        <v>484</v>
      </c>
      <c r="O225" s="5" t="s">
        <v>52</v>
      </c>
      <c r="P225" s="5" t="s">
        <v>52</v>
      </c>
      <c r="Q225" s="5" t="s">
        <v>470</v>
      </c>
      <c r="R225" s="5" t="s">
        <v>62</v>
      </c>
      <c r="S225" s="5" t="s">
        <v>62</v>
      </c>
      <c r="T225" s="5" t="s">
        <v>61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5" t="s">
        <v>52</v>
      </c>
      <c r="AS225" s="5" t="s">
        <v>52</v>
      </c>
      <c r="AT225" s="1"/>
      <c r="AU225" s="5" t="s">
        <v>485</v>
      </c>
      <c r="AV225" s="1">
        <v>135</v>
      </c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48" ht="3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3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3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48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3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48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48" ht="3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3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3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48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48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48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>
      <c r="A243" s="9" t="s">
        <v>70</v>
      </c>
      <c r="B243" s="9"/>
      <c r="C243" s="9"/>
      <c r="D243" s="9"/>
      <c r="E243" s="9"/>
      <c r="F243" s="10">
        <f>SUM(F221:F242)</f>
        <v>17600000</v>
      </c>
      <c r="G243" s="9"/>
      <c r="H243" s="10">
        <f>SUM(H221:H242)</f>
        <v>0</v>
      </c>
      <c r="I243" s="9"/>
      <c r="J243" s="10">
        <f>SUM(J221:J242)</f>
        <v>0</v>
      </c>
      <c r="K243" s="9"/>
      <c r="L243" s="10">
        <f>SUM(L221:L242)</f>
        <v>17600000</v>
      </c>
      <c r="M243" s="9"/>
      <c r="N243" t="s">
        <v>71</v>
      </c>
    </row>
    <row r="244" spans="1:48" ht="30" customHeight="1">
      <c r="A244" s="8" t="s">
        <v>489</v>
      </c>
      <c r="B244" s="9" t="s">
        <v>491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1"/>
      <c r="O244" s="1"/>
      <c r="P244" s="1"/>
      <c r="Q244" s="5" t="s">
        <v>490</v>
      </c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30" customHeight="1">
      <c r="A245" s="8" t="s">
        <v>492</v>
      </c>
      <c r="B245" s="8" t="s">
        <v>493</v>
      </c>
      <c r="C245" s="8" t="s">
        <v>200</v>
      </c>
      <c r="D245" s="9">
        <v>0.71699999999999997</v>
      </c>
      <c r="E245" s="10">
        <f>TRUNC(단가대비표!O106,0)</f>
        <v>0</v>
      </c>
      <c r="F245" s="10">
        <f>TRUNC(E245*D245, 0)</f>
        <v>0</v>
      </c>
      <c r="G245" s="10">
        <f>TRUNC(단가대비표!P106,0)</f>
        <v>0</v>
      </c>
      <c r="H245" s="10">
        <f>TRUNC(G245*D245, 0)</f>
        <v>0</v>
      </c>
      <c r="I245" s="10">
        <f>TRUNC(단가대비표!V106,0)</f>
        <v>20548</v>
      </c>
      <c r="J245" s="10">
        <f>TRUNC(I245*D245, 0)</f>
        <v>14732</v>
      </c>
      <c r="K245" s="10">
        <f t="shared" ref="K245:L247" si="32">TRUNC(E245+G245+I245, 0)</f>
        <v>20548</v>
      </c>
      <c r="L245" s="10">
        <f t="shared" si="32"/>
        <v>14732</v>
      </c>
      <c r="M245" s="8" t="s">
        <v>52</v>
      </c>
      <c r="N245" s="5" t="s">
        <v>494</v>
      </c>
      <c r="O245" s="5" t="s">
        <v>52</v>
      </c>
      <c r="P245" s="5" t="s">
        <v>52</v>
      </c>
      <c r="Q245" s="5" t="s">
        <v>490</v>
      </c>
      <c r="R245" s="5" t="s">
        <v>62</v>
      </c>
      <c r="S245" s="5" t="s">
        <v>62</v>
      </c>
      <c r="T245" s="5" t="s">
        <v>61</v>
      </c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5" t="s">
        <v>52</v>
      </c>
      <c r="AS245" s="5" t="s">
        <v>52</v>
      </c>
      <c r="AT245" s="1"/>
      <c r="AU245" s="5" t="s">
        <v>495</v>
      </c>
      <c r="AV245" s="1">
        <v>33</v>
      </c>
    </row>
    <row r="246" spans="1:48" ht="30" customHeight="1">
      <c r="A246" s="8" t="s">
        <v>496</v>
      </c>
      <c r="B246" s="8" t="s">
        <v>497</v>
      </c>
      <c r="C246" s="8" t="s">
        <v>200</v>
      </c>
      <c r="D246" s="9">
        <v>25.035</v>
      </c>
      <c r="E246" s="10">
        <f>TRUNC(단가대비표!O107,0)</f>
        <v>0</v>
      </c>
      <c r="F246" s="10">
        <f>TRUNC(E246*D246, 0)</f>
        <v>0</v>
      </c>
      <c r="G246" s="10">
        <f>TRUNC(단가대비표!P107,0)</f>
        <v>0</v>
      </c>
      <c r="H246" s="10">
        <f>TRUNC(G246*D246, 0)</f>
        <v>0</v>
      </c>
      <c r="I246" s="10">
        <f>TRUNC(단가대비표!V107,0)</f>
        <v>98000</v>
      </c>
      <c r="J246" s="10">
        <f>TRUNC(I246*D246, 0)</f>
        <v>2453430</v>
      </c>
      <c r="K246" s="10">
        <f t="shared" si="32"/>
        <v>98000</v>
      </c>
      <c r="L246" s="10">
        <f t="shared" si="32"/>
        <v>2453430</v>
      </c>
      <c r="M246" s="8" t="s">
        <v>52</v>
      </c>
      <c r="N246" s="5" t="s">
        <v>498</v>
      </c>
      <c r="O246" s="5" t="s">
        <v>52</v>
      </c>
      <c r="P246" s="5" t="s">
        <v>52</v>
      </c>
      <c r="Q246" s="5" t="s">
        <v>490</v>
      </c>
      <c r="R246" s="5" t="s">
        <v>62</v>
      </c>
      <c r="S246" s="5" t="s">
        <v>62</v>
      </c>
      <c r="T246" s="5" t="s">
        <v>61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5" t="s">
        <v>52</v>
      </c>
      <c r="AS246" s="5" t="s">
        <v>52</v>
      </c>
      <c r="AT246" s="1"/>
      <c r="AU246" s="5" t="s">
        <v>499</v>
      </c>
      <c r="AV246" s="1">
        <v>34</v>
      </c>
    </row>
    <row r="247" spans="1:48" ht="30" customHeight="1">
      <c r="A247" s="8" t="s">
        <v>500</v>
      </c>
      <c r="B247" s="8" t="s">
        <v>501</v>
      </c>
      <c r="C247" s="8" t="s">
        <v>200</v>
      </c>
      <c r="D247" s="9">
        <v>25.751999999999999</v>
      </c>
      <c r="E247" s="10">
        <f>TRUNC(단가대비표!O108,0)</f>
        <v>0</v>
      </c>
      <c r="F247" s="10">
        <f>TRUNC(E247*D247, 0)</f>
        <v>0</v>
      </c>
      <c r="G247" s="10">
        <f>TRUNC(단가대비표!P108,0)</f>
        <v>0</v>
      </c>
      <c r="H247" s="10">
        <f>TRUNC(G247*D247, 0)</f>
        <v>0</v>
      </c>
      <c r="I247" s="10">
        <f>TRUNC(단가대비표!V108,0)</f>
        <v>13660</v>
      </c>
      <c r="J247" s="10">
        <f>TRUNC(I247*D247, 0)</f>
        <v>351772</v>
      </c>
      <c r="K247" s="10">
        <f t="shared" si="32"/>
        <v>13660</v>
      </c>
      <c r="L247" s="10">
        <f t="shared" si="32"/>
        <v>351772</v>
      </c>
      <c r="M247" s="8" t="s">
        <v>52</v>
      </c>
      <c r="N247" s="5" t="s">
        <v>502</v>
      </c>
      <c r="O247" s="5" t="s">
        <v>52</v>
      </c>
      <c r="P247" s="5" t="s">
        <v>52</v>
      </c>
      <c r="Q247" s="5" t="s">
        <v>490</v>
      </c>
      <c r="R247" s="5" t="s">
        <v>62</v>
      </c>
      <c r="S247" s="5" t="s">
        <v>62</v>
      </c>
      <c r="T247" s="5" t="s">
        <v>61</v>
      </c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5" t="s">
        <v>52</v>
      </c>
      <c r="AS247" s="5" t="s">
        <v>52</v>
      </c>
      <c r="AT247" s="1"/>
      <c r="AU247" s="5" t="s">
        <v>503</v>
      </c>
      <c r="AV247" s="1">
        <v>99</v>
      </c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48" ht="3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48" ht="3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48" ht="3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14" ht="3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14" ht="3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4" ht="3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14" ht="3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14" ht="3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14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14" ht="3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14" ht="3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14" ht="3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14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14" ht="30" customHeight="1">
      <c r="A267" s="9" t="s">
        <v>70</v>
      </c>
      <c r="B267" s="9"/>
      <c r="C267" s="9"/>
      <c r="D267" s="9"/>
      <c r="E267" s="9"/>
      <c r="F267" s="10">
        <f>SUM(F245:F266)</f>
        <v>0</v>
      </c>
      <c r="G267" s="9"/>
      <c r="H267" s="10">
        <f>SUM(H245:H266)</f>
        <v>0</v>
      </c>
      <c r="I267" s="9"/>
      <c r="J267" s="10">
        <f>SUM(J245:J266)</f>
        <v>2819934</v>
      </c>
      <c r="K267" s="9"/>
      <c r="L267" s="10">
        <f>SUM(L245:L266)</f>
        <v>2819934</v>
      </c>
      <c r="M267" s="9"/>
      <c r="N267" t="s">
        <v>71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horizontalDpi="0" verticalDpi="0" r:id="rId1"/>
  <rowBreaks count="11" manualBreakCount="11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3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38" t="s">
        <v>504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30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4" ht="30" customHeight="1">
      <c r="A3" s="3" t="s">
        <v>505</v>
      </c>
      <c r="B3" s="3" t="s">
        <v>2</v>
      </c>
      <c r="C3" s="3" t="s">
        <v>3</v>
      </c>
      <c r="D3" s="3" t="s">
        <v>4</v>
      </c>
      <c r="E3" s="3" t="s">
        <v>506</v>
      </c>
      <c r="F3" s="3" t="s">
        <v>507</v>
      </c>
      <c r="G3" s="3" t="s">
        <v>508</v>
      </c>
      <c r="H3" s="3" t="s">
        <v>509</v>
      </c>
      <c r="I3" s="3" t="s">
        <v>510</v>
      </c>
      <c r="J3" s="3" t="s">
        <v>511</v>
      </c>
      <c r="K3" s="2" t="s">
        <v>512</v>
      </c>
      <c r="L3" s="2" t="s">
        <v>513</v>
      </c>
      <c r="M3" s="2" t="s">
        <v>514</v>
      </c>
      <c r="N3" s="2" t="s">
        <v>515</v>
      </c>
    </row>
    <row r="4" spans="1:14" ht="30" customHeight="1">
      <c r="A4" s="8" t="s">
        <v>60</v>
      </c>
      <c r="B4" s="8" t="s">
        <v>56</v>
      </c>
      <c r="C4" s="8" t="s">
        <v>57</v>
      </c>
      <c r="D4" s="8" t="s">
        <v>58</v>
      </c>
      <c r="E4" s="13">
        <f>일위대가!F15</f>
        <v>29194</v>
      </c>
      <c r="F4" s="13">
        <f>일위대가!H15</f>
        <v>59406</v>
      </c>
      <c r="G4" s="13">
        <f>일위대가!J15</f>
        <v>0</v>
      </c>
      <c r="H4" s="13">
        <f t="shared" ref="H4:H35" si="0">E4+F4+G4</f>
        <v>88600</v>
      </c>
      <c r="I4" s="8" t="s">
        <v>59</v>
      </c>
      <c r="J4" s="8" t="s">
        <v>52</v>
      </c>
      <c r="K4" s="5" t="s">
        <v>52</v>
      </c>
      <c r="L4" s="5" t="s">
        <v>52</v>
      </c>
      <c r="M4" s="5" t="s">
        <v>526</v>
      </c>
      <c r="N4" s="5" t="s">
        <v>52</v>
      </c>
    </row>
    <row r="5" spans="1:14" ht="30" customHeight="1">
      <c r="A5" s="8" t="s">
        <v>68</v>
      </c>
      <c r="B5" s="8" t="s">
        <v>64</v>
      </c>
      <c r="C5" s="8" t="s">
        <v>65</v>
      </c>
      <c r="D5" s="8" t="s">
        <v>66</v>
      </c>
      <c r="E5" s="13">
        <f>일위대가!F19</f>
        <v>0</v>
      </c>
      <c r="F5" s="13">
        <f>일위대가!H19</f>
        <v>3591</v>
      </c>
      <c r="G5" s="13">
        <f>일위대가!J19</f>
        <v>0</v>
      </c>
      <c r="H5" s="13">
        <f t="shared" si="0"/>
        <v>3591</v>
      </c>
      <c r="I5" s="8" t="s">
        <v>67</v>
      </c>
      <c r="J5" s="8" t="s">
        <v>52</v>
      </c>
      <c r="K5" s="5" t="s">
        <v>52</v>
      </c>
      <c r="L5" s="5" t="s">
        <v>52</v>
      </c>
      <c r="M5" s="5" t="s">
        <v>52</v>
      </c>
      <c r="N5" s="5" t="s">
        <v>52</v>
      </c>
    </row>
    <row r="6" spans="1:14" ht="30" customHeight="1">
      <c r="A6" s="8" t="s">
        <v>77</v>
      </c>
      <c r="B6" s="8" t="s">
        <v>74</v>
      </c>
      <c r="C6" s="8" t="s">
        <v>75</v>
      </c>
      <c r="D6" s="8" t="s">
        <v>66</v>
      </c>
      <c r="E6" s="13">
        <f>일위대가!F24</f>
        <v>1827</v>
      </c>
      <c r="F6" s="13">
        <f>일위대가!H24</f>
        <v>6741</v>
      </c>
      <c r="G6" s="13">
        <f>일위대가!J24</f>
        <v>67</v>
      </c>
      <c r="H6" s="13">
        <f t="shared" si="0"/>
        <v>8635</v>
      </c>
      <c r="I6" s="8" t="s">
        <v>76</v>
      </c>
      <c r="J6" s="8" t="s">
        <v>52</v>
      </c>
      <c r="K6" s="5" t="s">
        <v>52</v>
      </c>
      <c r="L6" s="5" t="s">
        <v>52</v>
      </c>
      <c r="M6" s="5" t="s">
        <v>52</v>
      </c>
      <c r="N6" s="5" t="s">
        <v>52</v>
      </c>
    </row>
    <row r="7" spans="1:14" ht="30" customHeight="1">
      <c r="A7" s="8" t="s">
        <v>82</v>
      </c>
      <c r="B7" s="8" t="s">
        <v>79</v>
      </c>
      <c r="C7" s="8" t="s">
        <v>80</v>
      </c>
      <c r="D7" s="8" t="s">
        <v>66</v>
      </c>
      <c r="E7" s="13">
        <f>일위대가!F30</f>
        <v>1076</v>
      </c>
      <c r="F7" s="13">
        <f>일위대가!H30</f>
        <v>16607</v>
      </c>
      <c r="G7" s="13">
        <f>일위대가!J30</f>
        <v>0</v>
      </c>
      <c r="H7" s="13">
        <f t="shared" si="0"/>
        <v>17683</v>
      </c>
      <c r="I7" s="8" t="s">
        <v>81</v>
      </c>
      <c r="J7" s="8" t="s">
        <v>52</v>
      </c>
      <c r="K7" s="5" t="s">
        <v>52</v>
      </c>
      <c r="L7" s="5" t="s">
        <v>52</v>
      </c>
      <c r="M7" s="5" t="s">
        <v>52</v>
      </c>
      <c r="N7" s="5" t="s">
        <v>52</v>
      </c>
    </row>
    <row r="8" spans="1:14" ht="30" customHeight="1">
      <c r="A8" s="8" t="s">
        <v>87</v>
      </c>
      <c r="B8" s="8" t="s">
        <v>84</v>
      </c>
      <c r="C8" s="8" t="s">
        <v>85</v>
      </c>
      <c r="D8" s="8" t="s">
        <v>66</v>
      </c>
      <c r="E8" s="13">
        <f>일위대가!F35</f>
        <v>1995</v>
      </c>
      <c r="F8" s="13">
        <f>일위대가!H35</f>
        <v>24585</v>
      </c>
      <c r="G8" s="13">
        <f>일위대가!J35</f>
        <v>0</v>
      </c>
      <c r="H8" s="13">
        <f t="shared" si="0"/>
        <v>26580</v>
      </c>
      <c r="I8" s="8" t="s">
        <v>86</v>
      </c>
      <c r="J8" s="8" t="s">
        <v>52</v>
      </c>
      <c r="K8" s="5" t="s">
        <v>52</v>
      </c>
      <c r="L8" s="5" t="s">
        <v>52</v>
      </c>
      <c r="M8" s="5" t="s">
        <v>52</v>
      </c>
      <c r="N8" s="5" t="s">
        <v>52</v>
      </c>
    </row>
    <row r="9" spans="1:14" ht="30" customHeight="1">
      <c r="A9" s="8" t="s">
        <v>92</v>
      </c>
      <c r="B9" s="8" t="s">
        <v>89</v>
      </c>
      <c r="C9" s="8" t="s">
        <v>90</v>
      </c>
      <c r="D9" s="8" t="s">
        <v>66</v>
      </c>
      <c r="E9" s="13">
        <f>일위대가!F41</f>
        <v>6166</v>
      </c>
      <c r="F9" s="13">
        <f>일위대가!H41</f>
        <v>7867</v>
      </c>
      <c r="G9" s="13">
        <f>일위대가!J41</f>
        <v>0</v>
      </c>
      <c r="H9" s="13">
        <f t="shared" si="0"/>
        <v>14033</v>
      </c>
      <c r="I9" s="8" t="s">
        <v>91</v>
      </c>
      <c r="J9" s="8" t="s">
        <v>52</v>
      </c>
      <c r="K9" s="5" t="s">
        <v>52</v>
      </c>
      <c r="L9" s="5" t="s">
        <v>52</v>
      </c>
      <c r="M9" s="5" t="s">
        <v>600</v>
      </c>
      <c r="N9" s="5" t="s">
        <v>52</v>
      </c>
    </row>
    <row r="10" spans="1:14" ht="30" customHeight="1">
      <c r="A10" s="8" t="s">
        <v>98</v>
      </c>
      <c r="B10" s="8" t="s">
        <v>94</v>
      </c>
      <c r="C10" s="8" t="s">
        <v>95</v>
      </c>
      <c r="D10" s="8" t="s">
        <v>96</v>
      </c>
      <c r="E10" s="13">
        <f>일위대가!F45</f>
        <v>0</v>
      </c>
      <c r="F10" s="13">
        <f>일위대가!H45</f>
        <v>19499</v>
      </c>
      <c r="G10" s="13">
        <f>일위대가!J45</f>
        <v>0</v>
      </c>
      <c r="H10" s="13">
        <f t="shared" si="0"/>
        <v>19499</v>
      </c>
      <c r="I10" s="8" t="s">
        <v>97</v>
      </c>
      <c r="J10" s="8" t="s">
        <v>52</v>
      </c>
      <c r="K10" s="5" t="s">
        <v>52</v>
      </c>
      <c r="L10" s="5" t="s">
        <v>52</v>
      </c>
      <c r="M10" s="5" t="s">
        <v>52</v>
      </c>
      <c r="N10" s="5" t="s">
        <v>52</v>
      </c>
    </row>
    <row r="11" spans="1:14" ht="30" customHeight="1">
      <c r="A11" s="8" t="s">
        <v>102</v>
      </c>
      <c r="B11" s="8" t="s">
        <v>100</v>
      </c>
      <c r="C11" s="8" t="s">
        <v>52</v>
      </c>
      <c r="D11" s="8" t="s">
        <v>96</v>
      </c>
      <c r="E11" s="13">
        <f>일위대가!F49</f>
        <v>2750</v>
      </c>
      <c r="F11" s="13">
        <f>일위대가!H49</f>
        <v>3082</v>
      </c>
      <c r="G11" s="13">
        <f>일위대가!J49</f>
        <v>1814</v>
      </c>
      <c r="H11" s="13">
        <f t="shared" si="0"/>
        <v>7646</v>
      </c>
      <c r="I11" s="8" t="s">
        <v>101</v>
      </c>
      <c r="J11" s="8" t="s">
        <v>52</v>
      </c>
      <c r="K11" s="5" t="s">
        <v>52</v>
      </c>
      <c r="L11" s="5" t="s">
        <v>52</v>
      </c>
      <c r="M11" s="5" t="s">
        <v>52</v>
      </c>
      <c r="N11" s="5" t="s">
        <v>52</v>
      </c>
    </row>
    <row r="12" spans="1:14" ht="30" customHeight="1">
      <c r="A12" s="8" t="s">
        <v>107</v>
      </c>
      <c r="B12" s="8" t="s">
        <v>104</v>
      </c>
      <c r="C12" s="8" t="s">
        <v>105</v>
      </c>
      <c r="D12" s="8" t="s">
        <v>66</v>
      </c>
      <c r="E12" s="13">
        <f>일위대가!F54</f>
        <v>2415</v>
      </c>
      <c r="F12" s="13">
        <f>일위대가!H54</f>
        <v>875</v>
      </c>
      <c r="G12" s="13">
        <f>일위대가!J54</f>
        <v>0</v>
      </c>
      <c r="H12" s="13">
        <f t="shared" si="0"/>
        <v>3290</v>
      </c>
      <c r="I12" s="8" t="s">
        <v>106</v>
      </c>
      <c r="J12" s="8" t="s">
        <v>52</v>
      </c>
      <c r="K12" s="5" t="s">
        <v>52</v>
      </c>
      <c r="L12" s="5" t="s">
        <v>52</v>
      </c>
      <c r="M12" s="5" t="s">
        <v>624</v>
      </c>
      <c r="N12" s="5" t="s">
        <v>52</v>
      </c>
    </row>
    <row r="13" spans="1:14" ht="30" customHeight="1">
      <c r="A13" s="8" t="s">
        <v>112</v>
      </c>
      <c r="B13" s="8" t="s">
        <v>109</v>
      </c>
      <c r="C13" s="8" t="s">
        <v>110</v>
      </c>
      <c r="D13" s="8" t="s">
        <v>66</v>
      </c>
      <c r="E13" s="13">
        <f>일위대가!F59</f>
        <v>0</v>
      </c>
      <c r="F13" s="13">
        <f>일위대가!H59</f>
        <v>8960</v>
      </c>
      <c r="G13" s="13">
        <f>일위대가!J59</f>
        <v>0</v>
      </c>
      <c r="H13" s="13">
        <f t="shared" si="0"/>
        <v>8960</v>
      </c>
      <c r="I13" s="8" t="s">
        <v>111</v>
      </c>
      <c r="J13" s="8" t="s">
        <v>52</v>
      </c>
      <c r="K13" s="5" t="s">
        <v>52</v>
      </c>
      <c r="L13" s="5" t="s">
        <v>52</v>
      </c>
      <c r="M13" s="5" t="s">
        <v>634</v>
      </c>
      <c r="N13" s="5" t="s">
        <v>52</v>
      </c>
    </row>
    <row r="14" spans="1:14" ht="30" customHeight="1">
      <c r="A14" s="8" t="s">
        <v>116</v>
      </c>
      <c r="B14" s="8" t="s">
        <v>114</v>
      </c>
      <c r="C14" s="8" t="s">
        <v>110</v>
      </c>
      <c r="D14" s="8" t="s">
        <v>66</v>
      </c>
      <c r="E14" s="13">
        <f>일위대가!F64</f>
        <v>0</v>
      </c>
      <c r="F14" s="13">
        <f>일위대가!H64</f>
        <v>3032</v>
      </c>
      <c r="G14" s="13">
        <f>일위대가!J64</f>
        <v>0</v>
      </c>
      <c r="H14" s="13">
        <f t="shared" si="0"/>
        <v>3032</v>
      </c>
      <c r="I14" s="8" t="s">
        <v>115</v>
      </c>
      <c r="J14" s="8" t="s">
        <v>52</v>
      </c>
      <c r="K14" s="5" t="s">
        <v>52</v>
      </c>
      <c r="L14" s="5" t="s">
        <v>52</v>
      </c>
      <c r="M14" s="5" t="s">
        <v>52</v>
      </c>
      <c r="N14" s="5" t="s">
        <v>52</v>
      </c>
    </row>
    <row r="15" spans="1:14" ht="30" customHeight="1">
      <c r="A15" s="8" t="s">
        <v>121</v>
      </c>
      <c r="B15" s="8" t="s">
        <v>118</v>
      </c>
      <c r="C15" s="8" t="s">
        <v>119</v>
      </c>
      <c r="D15" s="8" t="s">
        <v>96</v>
      </c>
      <c r="E15" s="13">
        <f>일위대가!F71</f>
        <v>1297</v>
      </c>
      <c r="F15" s="13">
        <f>일위대가!H71</f>
        <v>129743</v>
      </c>
      <c r="G15" s="13">
        <f>일위대가!J71</f>
        <v>1078</v>
      </c>
      <c r="H15" s="13">
        <f t="shared" si="0"/>
        <v>132118</v>
      </c>
      <c r="I15" s="8" t="s">
        <v>120</v>
      </c>
      <c r="J15" s="8" t="s">
        <v>52</v>
      </c>
      <c r="K15" s="5" t="s">
        <v>52</v>
      </c>
      <c r="L15" s="5" t="s">
        <v>52</v>
      </c>
      <c r="M15" s="5" t="s">
        <v>643</v>
      </c>
      <c r="N15" s="5" t="s">
        <v>52</v>
      </c>
    </row>
    <row r="16" spans="1:14" ht="30" customHeight="1">
      <c r="A16" s="8" t="s">
        <v>125</v>
      </c>
      <c r="B16" s="8" t="s">
        <v>123</v>
      </c>
      <c r="C16" s="8" t="s">
        <v>52</v>
      </c>
      <c r="D16" s="8" t="s">
        <v>66</v>
      </c>
      <c r="E16" s="13">
        <f>일위대가!F77</f>
        <v>588</v>
      </c>
      <c r="F16" s="13">
        <f>일위대가!H77</f>
        <v>11774</v>
      </c>
      <c r="G16" s="13">
        <f>일위대가!J77</f>
        <v>0</v>
      </c>
      <c r="H16" s="13">
        <f t="shared" si="0"/>
        <v>12362</v>
      </c>
      <c r="I16" s="8" t="s">
        <v>124</v>
      </c>
      <c r="J16" s="8" t="s">
        <v>52</v>
      </c>
      <c r="K16" s="5" t="s">
        <v>52</v>
      </c>
      <c r="L16" s="5" t="s">
        <v>52</v>
      </c>
      <c r="M16" s="5" t="s">
        <v>52</v>
      </c>
      <c r="N16" s="5" t="s">
        <v>52</v>
      </c>
    </row>
    <row r="17" spans="1:14" ht="30" customHeight="1">
      <c r="A17" s="8" t="s">
        <v>131</v>
      </c>
      <c r="B17" s="8" t="s">
        <v>127</v>
      </c>
      <c r="C17" s="8" t="s">
        <v>128</v>
      </c>
      <c r="D17" s="8" t="s">
        <v>129</v>
      </c>
      <c r="E17" s="13">
        <f>일위대가!F83</f>
        <v>1815</v>
      </c>
      <c r="F17" s="13">
        <f>일위대가!H83</f>
        <v>36308</v>
      </c>
      <c r="G17" s="13">
        <f>일위대가!J83</f>
        <v>0</v>
      </c>
      <c r="H17" s="13">
        <f t="shared" si="0"/>
        <v>38123</v>
      </c>
      <c r="I17" s="8" t="s">
        <v>130</v>
      </c>
      <c r="J17" s="8" t="s">
        <v>52</v>
      </c>
      <c r="K17" s="5" t="s">
        <v>52</v>
      </c>
      <c r="L17" s="5" t="s">
        <v>52</v>
      </c>
      <c r="M17" s="5" t="s">
        <v>52</v>
      </c>
      <c r="N17" s="5" t="s">
        <v>52</v>
      </c>
    </row>
    <row r="18" spans="1:14" ht="30" customHeight="1">
      <c r="A18" s="8" t="s">
        <v>137</v>
      </c>
      <c r="B18" s="8" t="s">
        <v>133</v>
      </c>
      <c r="C18" s="8" t="s">
        <v>134</v>
      </c>
      <c r="D18" s="8" t="s">
        <v>135</v>
      </c>
      <c r="E18" s="13">
        <f>일위대가!F89</f>
        <v>1555</v>
      </c>
      <c r="F18" s="13">
        <f>일위대가!H89</f>
        <v>31112</v>
      </c>
      <c r="G18" s="13">
        <f>일위대가!J89</f>
        <v>0</v>
      </c>
      <c r="H18" s="13">
        <f t="shared" si="0"/>
        <v>32667</v>
      </c>
      <c r="I18" s="8" t="s">
        <v>136</v>
      </c>
      <c r="J18" s="8" t="s">
        <v>52</v>
      </c>
      <c r="K18" s="5" t="s">
        <v>52</v>
      </c>
      <c r="L18" s="5" t="s">
        <v>52</v>
      </c>
      <c r="M18" s="5" t="s">
        <v>52</v>
      </c>
      <c r="N18" s="5" t="s">
        <v>52</v>
      </c>
    </row>
    <row r="19" spans="1:14" ht="30" customHeight="1">
      <c r="A19" s="8" t="s">
        <v>142</v>
      </c>
      <c r="B19" s="8" t="s">
        <v>139</v>
      </c>
      <c r="C19" s="8" t="s">
        <v>52</v>
      </c>
      <c r="D19" s="8" t="s">
        <v>140</v>
      </c>
      <c r="E19" s="13">
        <f>일위대가!F94</f>
        <v>10262</v>
      </c>
      <c r="F19" s="13">
        <f>일위대가!H94</f>
        <v>205256</v>
      </c>
      <c r="G19" s="13">
        <f>일위대가!J94</f>
        <v>0</v>
      </c>
      <c r="H19" s="13">
        <f t="shared" si="0"/>
        <v>215518</v>
      </c>
      <c r="I19" s="8" t="s">
        <v>141</v>
      </c>
      <c r="J19" s="8" t="s">
        <v>52</v>
      </c>
      <c r="K19" s="5" t="s">
        <v>52</v>
      </c>
      <c r="L19" s="5" t="s">
        <v>52</v>
      </c>
      <c r="M19" s="5" t="s">
        <v>52</v>
      </c>
      <c r="N19" s="5" t="s">
        <v>52</v>
      </c>
    </row>
    <row r="20" spans="1:14" ht="30" customHeight="1">
      <c r="A20" s="8" t="s">
        <v>146</v>
      </c>
      <c r="B20" s="8" t="s">
        <v>144</v>
      </c>
      <c r="C20" s="8" t="s">
        <v>52</v>
      </c>
      <c r="D20" s="8" t="s">
        <v>129</v>
      </c>
      <c r="E20" s="13">
        <f>일위대가!F98</f>
        <v>0</v>
      </c>
      <c r="F20" s="13">
        <f>일위대가!H98</f>
        <v>2052</v>
      </c>
      <c r="G20" s="13">
        <f>일위대가!J98</f>
        <v>0</v>
      </c>
      <c r="H20" s="13">
        <f t="shared" si="0"/>
        <v>2052</v>
      </c>
      <c r="I20" s="8" t="s">
        <v>145</v>
      </c>
      <c r="J20" s="8" t="s">
        <v>52</v>
      </c>
      <c r="K20" s="5" t="s">
        <v>52</v>
      </c>
      <c r="L20" s="5" t="s">
        <v>52</v>
      </c>
      <c r="M20" s="5" t="s">
        <v>52</v>
      </c>
      <c r="N20" s="5" t="s">
        <v>52</v>
      </c>
    </row>
    <row r="21" spans="1:14" ht="30" customHeight="1">
      <c r="A21" s="8" t="s">
        <v>151</v>
      </c>
      <c r="B21" s="8" t="s">
        <v>148</v>
      </c>
      <c r="C21" s="8" t="s">
        <v>149</v>
      </c>
      <c r="D21" s="8" t="s">
        <v>140</v>
      </c>
      <c r="E21" s="13">
        <f>일위대가!F103</f>
        <v>5131</v>
      </c>
      <c r="F21" s="13">
        <f>일위대가!H103</f>
        <v>102628</v>
      </c>
      <c r="G21" s="13">
        <f>일위대가!J103</f>
        <v>0</v>
      </c>
      <c r="H21" s="13">
        <f t="shared" si="0"/>
        <v>107759</v>
      </c>
      <c r="I21" s="8" t="s">
        <v>150</v>
      </c>
      <c r="J21" s="8" t="s">
        <v>52</v>
      </c>
      <c r="K21" s="5" t="s">
        <v>52</v>
      </c>
      <c r="L21" s="5" t="s">
        <v>52</v>
      </c>
      <c r="M21" s="5" t="s">
        <v>52</v>
      </c>
      <c r="N21" s="5" t="s">
        <v>52</v>
      </c>
    </row>
    <row r="22" spans="1:14" ht="30" customHeight="1">
      <c r="A22" s="8" t="s">
        <v>155</v>
      </c>
      <c r="B22" s="8" t="s">
        <v>153</v>
      </c>
      <c r="C22" s="8" t="s">
        <v>52</v>
      </c>
      <c r="D22" s="8" t="s">
        <v>140</v>
      </c>
      <c r="E22" s="13">
        <f>일위대가!F107</f>
        <v>0</v>
      </c>
      <c r="F22" s="13">
        <f>일위대가!H107</f>
        <v>146048</v>
      </c>
      <c r="G22" s="13">
        <f>일위대가!J107</f>
        <v>0</v>
      </c>
      <c r="H22" s="13">
        <f t="shared" si="0"/>
        <v>146048</v>
      </c>
      <c r="I22" s="8" t="s">
        <v>154</v>
      </c>
      <c r="J22" s="8" t="s">
        <v>52</v>
      </c>
      <c r="K22" s="5" t="s">
        <v>52</v>
      </c>
      <c r="L22" s="5" t="s">
        <v>52</v>
      </c>
      <c r="M22" s="5" t="s">
        <v>52</v>
      </c>
      <c r="N22" s="5" t="s">
        <v>52</v>
      </c>
    </row>
    <row r="23" spans="1:14" ht="30" customHeight="1">
      <c r="A23" s="8" t="s">
        <v>159</v>
      </c>
      <c r="B23" s="8" t="s">
        <v>157</v>
      </c>
      <c r="C23" s="8" t="s">
        <v>52</v>
      </c>
      <c r="D23" s="8" t="s">
        <v>140</v>
      </c>
      <c r="E23" s="13">
        <f>일위대가!F111</f>
        <v>0</v>
      </c>
      <c r="F23" s="13">
        <f>일위대가!H111</f>
        <v>43473</v>
      </c>
      <c r="G23" s="13">
        <f>일위대가!J111</f>
        <v>0</v>
      </c>
      <c r="H23" s="13">
        <f t="shared" si="0"/>
        <v>43473</v>
      </c>
      <c r="I23" s="8" t="s">
        <v>158</v>
      </c>
      <c r="J23" s="8" t="s">
        <v>52</v>
      </c>
      <c r="K23" s="5" t="s">
        <v>52</v>
      </c>
      <c r="L23" s="5" t="s">
        <v>52</v>
      </c>
      <c r="M23" s="5" t="s">
        <v>52</v>
      </c>
      <c r="N23" s="5" t="s">
        <v>52</v>
      </c>
    </row>
    <row r="24" spans="1:14" ht="30" customHeight="1">
      <c r="A24" s="8" t="s">
        <v>163</v>
      </c>
      <c r="B24" s="8" t="s">
        <v>161</v>
      </c>
      <c r="C24" s="8" t="s">
        <v>52</v>
      </c>
      <c r="D24" s="8" t="s">
        <v>66</v>
      </c>
      <c r="E24" s="13">
        <f>일위대가!F115</f>
        <v>0</v>
      </c>
      <c r="F24" s="13">
        <f>일위대가!H115</f>
        <v>3078</v>
      </c>
      <c r="G24" s="13">
        <f>일위대가!J115</f>
        <v>0</v>
      </c>
      <c r="H24" s="13">
        <f t="shared" si="0"/>
        <v>3078</v>
      </c>
      <c r="I24" s="8" t="s">
        <v>162</v>
      </c>
      <c r="J24" s="8" t="s">
        <v>52</v>
      </c>
      <c r="K24" s="5" t="s">
        <v>52</v>
      </c>
      <c r="L24" s="5" t="s">
        <v>52</v>
      </c>
      <c r="M24" s="5" t="s">
        <v>52</v>
      </c>
      <c r="N24" s="5" t="s">
        <v>52</v>
      </c>
    </row>
    <row r="25" spans="1:14" ht="30" customHeight="1">
      <c r="A25" s="8" t="s">
        <v>167</v>
      </c>
      <c r="B25" s="8" t="s">
        <v>165</v>
      </c>
      <c r="C25" s="8" t="s">
        <v>110</v>
      </c>
      <c r="D25" s="8" t="s">
        <v>66</v>
      </c>
      <c r="E25" s="13">
        <f>일위대가!F120</f>
        <v>0</v>
      </c>
      <c r="F25" s="13">
        <f>일위대가!H120</f>
        <v>29868</v>
      </c>
      <c r="G25" s="13">
        <f>일위대가!J120</f>
        <v>0</v>
      </c>
      <c r="H25" s="13">
        <f t="shared" si="0"/>
        <v>29868</v>
      </c>
      <c r="I25" s="8" t="s">
        <v>166</v>
      </c>
      <c r="J25" s="8" t="s">
        <v>52</v>
      </c>
      <c r="K25" s="5" t="s">
        <v>52</v>
      </c>
      <c r="L25" s="5" t="s">
        <v>52</v>
      </c>
      <c r="M25" s="5" t="s">
        <v>634</v>
      </c>
      <c r="N25" s="5" t="s">
        <v>52</v>
      </c>
    </row>
    <row r="26" spans="1:14" ht="30" customHeight="1">
      <c r="A26" s="8" t="s">
        <v>172</v>
      </c>
      <c r="B26" s="8" t="s">
        <v>169</v>
      </c>
      <c r="C26" s="8" t="s">
        <v>170</v>
      </c>
      <c r="D26" s="8" t="s">
        <v>66</v>
      </c>
      <c r="E26" s="13">
        <f>일위대가!F124</f>
        <v>0</v>
      </c>
      <c r="F26" s="13">
        <f>일위대가!H124</f>
        <v>3078</v>
      </c>
      <c r="G26" s="13">
        <f>일위대가!J124</f>
        <v>0</v>
      </c>
      <c r="H26" s="13">
        <f t="shared" si="0"/>
        <v>3078</v>
      </c>
      <c r="I26" s="8" t="s">
        <v>171</v>
      </c>
      <c r="J26" s="8" t="s">
        <v>52</v>
      </c>
      <c r="K26" s="5" t="s">
        <v>52</v>
      </c>
      <c r="L26" s="5" t="s">
        <v>52</v>
      </c>
      <c r="M26" s="5" t="s">
        <v>52</v>
      </c>
      <c r="N26" s="5" t="s">
        <v>52</v>
      </c>
    </row>
    <row r="27" spans="1:14" ht="30" customHeight="1">
      <c r="A27" s="8" t="s">
        <v>177</v>
      </c>
      <c r="B27" s="8" t="s">
        <v>174</v>
      </c>
      <c r="C27" s="8" t="s">
        <v>175</v>
      </c>
      <c r="D27" s="8" t="s">
        <v>96</v>
      </c>
      <c r="E27" s="13">
        <f>일위대가!F128</f>
        <v>0</v>
      </c>
      <c r="F27" s="13">
        <f>일위대가!H128</f>
        <v>32122</v>
      </c>
      <c r="G27" s="13">
        <f>일위대가!J128</f>
        <v>0</v>
      </c>
      <c r="H27" s="13">
        <f t="shared" si="0"/>
        <v>32122</v>
      </c>
      <c r="I27" s="8" t="s">
        <v>176</v>
      </c>
      <c r="J27" s="8" t="s">
        <v>52</v>
      </c>
      <c r="K27" s="5" t="s">
        <v>52</v>
      </c>
      <c r="L27" s="5" t="s">
        <v>52</v>
      </c>
      <c r="M27" s="5" t="s">
        <v>52</v>
      </c>
      <c r="N27" s="5" t="s">
        <v>52</v>
      </c>
    </row>
    <row r="28" spans="1:14" ht="30" customHeight="1">
      <c r="A28" s="8" t="s">
        <v>233</v>
      </c>
      <c r="B28" s="8" t="s">
        <v>230</v>
      </c>
      <c r="C28" s="8" t="s">
        <v>231</v>
      </c>
      <c r="D28" s="8" t="s">
        <v>200</v>
      </c>
      <c r="E28" s="13">
        <f>일위대가!F133</f>
        <v>74787</v>
      </c>
      <c r="F28" s="13">
        <f>일위대가!H133</f>
        <v>2492917</v>
      </c>
      <c r="G28" s="13">
        <f>일위대가!J133</f>
        <v>0</v>
      </c>
      <c r="H28" s="13">
        <f t="shared" si="0"/>
        <v>2567704</v>
      </c>
      <c r="I28" s="8" t="s">
        <v>232</v>
      </c>
      <c r="J28" s="8" t="s">
        <v>52</v>
      </c>
      <c r="K28" s="5" t="s">
        <v>52</v>
      </c>
      <c r="L28" s="5" t="s">
        <v>52</v>
      </c>
      <c r="M28" s="5" t="s">
        <v>696</v>
      </c>
      <c r="N28" s="5" t="s">
        <v>52</v>
      </c>
    </row>
    <row r="29" spans="1:14" ht="30" customHeight="1">
      <c r="A29" s="8" t="s">
        <v>243</v>
      </c>
      <c r="B29" s="8" t="s">
        <v>240</v>
      </c>
      <c r="C29" s="8" t="s">
        <v>241</v>
      </c>
      <c r="D29" s="8" t="s">
        <v>140</v>
      </c>
      <c r="E29" s="13">
        <f>일위대가!F144</f>
        <v>7647</v>
      </c>
      <c r="F29" s="13">
        <f>일위대가!H144</f>
        <v>11790</v>
      </c>
      <c r="G29" s="13">
        <f>일위대가!J144</f>
        <v>46</v>
      </c>
      <c r="H29" s="13">
        <f t="shared" si="0"/>
        <v>19483</v>
      </c>
      <c r="I29" s="8" t="s">
        <v>242</v>
      </c>
      <c r="J29" s="8" t="s">
        <v>52</v>
      </c>
      <c r="K29" s="5" t="s">
        <v>52</v>
      </c>
      <c r="L29" s="5" t="s">
        <v>52</v>
      </c>
      <c r="M29" s="5" t="s">
        <v>52</v>
      </c>
      <c r="N29" s="5" t="s">
        <v>52</v>
      </c>
    </row>
    <row r="30" spans="1:14" ht="30" customHeight="1">
      <c r="A30" s="8" t="s">
        <v>248</v>
      </c>
      <c r="B30" s="8" t="s">
        <v>245</v>
      </c>
      <c r="C30" s="8" t="s">
        <v>246</v>
      </c>
      <c r="D30" s="8" t="s">
        <v>66</v>
      </c>
      <c r="E30" s="13">
        <f>일위대가!F149</f>
        <v>796</v>
      </c>
      <c r="F30" s="13">
        <f>일위대가!H149</f>
        <v>2433</v>
      </c>
      <c r="G30" s="13">
        <f>일위대가!J149</f>
        <v>0</v>
      </c>
      <c r="H30" s="13">
        <f t="shared" si="0"/>
        <v>3229</v>
      </c>
      <c r="I30" s="8" t="s">
        <v>247</v>
      </c>
      <c r="J30" s="8" t="s">
        <v>52</v>
      </c>
      <c r="K30" s="5" t="s">
        <v>52</v>
      </c>
      <c r="L30" s="5" t="s">
        <v>52</v>
      </c>
      <c r="M30" s="5" t="s">
        <v>729</v>
      </c>
      <c r="N30" s="5" t="s">
        <v>52</v>
      </c>
    </row>
    <row r="31" spans="1:14" ht="30" customHeight="1">
      <c r="A31" s="8" t="s">
        <v>253</v>
      </c>
      <c r="B31" s="8" t="s">
        <v>250</v>
      </c>
      <c r="C31" s="8" t="s">
        <v>251</v>
      </c>
      <c r="D31" s="8" t="s">
        <v>66</v>
      </c>
      <c r="E31" s="13">
        <f>일위대가!F157</f>
        <v>1995</v>
      </c>
      <c r="F31" s="13">
        <f>일위대가!H157</f>
        <v>14740</v>
      </c>
      <c r="G31" s="13">
        <f>일위대가!J157</f>
        <v>0</v>
      </c>
      <c r="H31" s="13">
        <f t="shared" si="0"/>
        <v>16735</v>
      </c>
      <c r="I31" s="8" t="s">
        <v>252</v>
      </c>
      <c r="J31" s="8" t="s">
        <v>52</v>
      </c>
      <c r="K31" s="5" t="s">
        <v>52</v>
      </c>
      <c r="L31" s="5" t="s">
        <v>52</v>
      </c>
      <c r="M31" s="5" t="s">
        <v>52</v>
      </c>
      <c r="N31" s="5" t="s">
        <v>52</v>
      </c>
    </row>
    <row r="32" spans="1:14" ht="30" customHeight="1">
      <c r="A32" s="8" t="s">
        <v>258</v>
      </c>
      <c r="B32" s="8" t="s">
        <v>255</v>
      </c>
      <c r="C32" s="8" t="s">
        <v>256</v>
      </c>
      <c r="D32" s="8" t="s">
        <v>66</v>
      </c>
      <c r="E32" s="13">
        <f>일위대가!F162</f>
        <v>4138</v>
      </c>
      <c r="F32" s="13">
        <f>일위대가!H162</f>
        <v>6490</v>
      </c>
      <c r="G32" s="13">
        <f>일위대가!J162</f>
        <v>0</v>
      </c>
      <c r="H32" s="13">
        <f t="shared" si="0"/>
        <v>10628</v>
      </c>
      <c r="I32" s="8" t="s">
        <v>257</v>
      </c>
      <c r="J32" s="8" t="s">
        <v>52</v>
      </c>
      <c r="K32" s="5" t="s">
        <v>52</v>
      </c>
      <c r="L32" s="5" t="s">
        <v>52</v>
      </c>
      <c r="M32" s="5" t="s">
        <v>758</v>
      </c>
      <c r="N32" s="5" t="s">
        <v>52</v>
      </c>
    </row>
    <row r="33" spans="1:14" ht="30" customHeight="1">
      <c r="A33" s="8" t="s">
        <v>263</v>
      </c>
      <c r="B33" s="8" t="s">
        <v>260</v>
      </c>
      <c r="C33" s="8" t="s">
        <v>261</v>
      </c>
      <c r="D33" s="8" t="s">
        <v>66</v>
      </c>
      <c r="E33" s="13">
        <f>일위대가!F168</f>
        <v>3125</v>
      </c>
      <c r="F33" s="13">
        <f>일위대가!H168</f>
        <v>2834</v>
      </c>
      <c r="G33" s="13">
        <f>일위대가!J168</f>
        <v>56</v>
      </c>
      <c r="H33" s="13">
        <f t="shared" si="0"/>
        <v>6015</v>
      </c>
      <c r="I33" s="8" t="s">
        <v>262</v>
      </c>
      <c r="J33" s="8" t="s">
        <v>52</v>
      </c>
      <c r="K33" s="5" t="s">
        <v>52</v>
      </c>
      <c r="L33" s="5" t="s">
        <v>52</v>
      </c>
      <c r="M33" s="5" t="s">
        <v>52</v>
      </c>
      <c r="N33" s="5" t="s">
        <v>52</v>
      </c>
    </row>
    <row r="34" spans="1:14" ht="30" customHeight="1">
      <c r="A34" s="8" t="s">
        <v>268</v>
      </c>
      <c r="B34" s="8" t="s">
        <v>265</v>
      </c>
      <c r="C34" s="8" t="s">
        <v>266</v>
      </c>
      <c r="D34" s="8" t="s">
        <v>96</v>
      </c>
      <c r="E34" s="13">
        <f>일위대가!F174</f>
        <v>780000</v>
      </c>
      <c r="F34" s="13">
        <f>일위대가!H174</f>
        <v>214798</v>
      </c>
      <c r="G34" s="13">
        <f>일위대가!J174</f>
        <v>0</v>
      </c>
      <c r="H34" s="13">
        <f t="shared" si="0"/>
        <v>994798</v>
      </c>
      <c r="I34" s="8" t="s">
        <v>267</v>
      </c>
      <c r="J34" s="8" t="s">
        <v>52</v>
      </c>
      <c r="K34" s="5" t="s">
        <v>52</v>
      </c>
      <c r="L34" s="5" t="s">
        <v>52</v>
      </c>
      <c r="M34" s="5" t="s">
        <v>777</v>
      </c>
      <c r="N34" s="5" t="s">
        <v>52</v>
      </c>
    </row>
    <row r="35" spans="1:14" ht="30" customHeight="1">
      <c r="A35" s="8" t="s">
        <v>273</v>
      </c>
      <c r="B35" s="8" t="s">
        <v>270</v>
      </c>
      <c r="C35" s="8" t="s">
        <v>271</v>
      </c>
      <c r="D35" s="8" t="s">
        <v>66</v>
      </c>
      <c r="E35" s="13">
        <f>일위대가!F179</f>
        <v>9345</v>
      </c>
      <c r="F35" s="13">
        <f>일위대가!H179</f>
        <v>14305</v>
      </c>
      <c r="G35" s="13">
        <f>일위대가!J179</f>
        <v>0</v>
      </c>
      <c r="H35" s="13">
        <f t="shared" si="0"/>
        <v>23650</v>
      </c>
      <c r="I35" s="8" t="s">
        <v>272</v>
      </c>
      <c r="J35" s="8" t="s">
        <v>52</v>
      </c>
      <c r="K35" s="5" t="s">
        <v>52</v>
      </c>
      <c r="L35" s="5" t="s">
        <v>52</v>
      </c>
      <c r="M35" s="5" t="s">
        <v>52</v>
      </c>
      <c r="N35" s="5" t="s">
        <v>52</v>
      </c>
    </row>
    <row r="36" spans="1:14" ht="30" customHeight="1">
      <c r="A36" s="8" t="s">
        <v>279</v>
      </c>
      <c r="B36" s="8" t="s">
        <v>277</v>
      </c>
      <c r="C36" s="8" t="s">
        <v>52</v>
      </c>
      <c r="D36" s="8" t="s">
        <v>186</v>
      </c>
      <c r="E36" s="13">
        <f>일위대가!F184</f>
        <v>6381</v>
      </c>
      <c r="F36" s="13">
        <f>일위대가!H184</f>
        <v>14492</v>
      </c>
      <c r="G36" s="13">
        <f>일위대가!J184</f>
        <v>289</v>
      </c>
      <c r="H36" s="13">
        <f t="shared" ref="H36:H67" si="1">E36+F36+G36</f>
        <v>21162</v>
      </c>
      <c r="I36" s="8" t="s">
        <v>278</v>
      </c>
      <c r="J36" s="8" t="s">
        <v>52</v>
      </c>
      <c r="K36" s="5" t="s">
        <v>52</v>
      </c>
      <c r="L36" s="5" t="s">
        <v>52</v>
      </c>
      <c r="M36" s="5" t="s">
        <v>52</v>
      </c>
      <c r="N36" s="5" t="s">
        <v>52</v>
      </c>
    </row>
    <row r="37" spans="1:14" ht="30" customHeight="1">
      <c r="A37" s="8" t="s">
        <v>283</v>
      </c>
      <c r="B37" s="8" t="s">
        <v>281</v>
      </c>
      <c r="C37" s="8" t="s">
        <v>52</v>
      </c>
      <c r="D37" s="8" t="s">
        <v>186</v>
      </c>
      <c r="E37" s="13">
        <f>일위대가!F189</f>
        <v>2734</v>
      </c>
      <c r="F37" s="13">
        <f>일위대가!H189</f>
        <v>14492</v>
      </c>
      <c r="G37" s="13">
        <f>일위대가!J189</f>
        <v>289</v>
      </c>
      <c r="H37" s="13">
        <f t="shared" si="1"/>
        <v>17515</v>
      </c>
      <c r="I37" s="8" t="s">
        <v>282</v>
      </c>
      <c r="J37" s="8" t="s">
        <v>52</v>
      </c>
      <c r="K37" s="5" t="s">
        <v>52</v>
      </c>
      <c r="L37" s="5" t="s">
        <v>52</v>
      </c>
      <c r="M37" s="5" t="s">
        <v>52</v>
      </c>
      <c r="N37" s="5" t="s">
        <v>52</v>
      </c>
    </row>
    <row r="38" spans="1:14" ht="30" customHeight="1">
      <c r="A38" s="8" t="s">
        <v>287</v>
      </c>
      <c r="B38" s="8" t="s">
        <v>285</v>
      </c>
      <c r="C38" s="8" t="s">
        <v>52</v>
      </c>
      <c r="D38" s="8" t="s">
        <v>186</v>
      </c>
      <c r="E38" s="13">
        <f>일위대가!F194</f>
        <v>2186</v>
      </c>
      <c r="F38" s="13">
        <f>일위대가!H194</f>
        <v>14492</v>
      </c>
      <c r="G38" s="13">
        <f>일위대가!J194</f>
        <v>289</v>
      </c>
      <c r="H38" s="13">
        <f t="shared" si="1"/>
        <v>16967</v>
      </c>
      <c r="I38" s="8" t="s">
        <v>286</v>
      </c>
      <c r="J38" s="8" t="s">
        <v>52</v>
      </c>
      <c r="K38" s="5" t="s">
        <v>52</v>
      </c>
      <c r="L38" s="5" t="s">
        <v>52</v>
      </c>
      <c r="M38" s="5" t="s">
        <v>52</v>
      </c>
      <c r="N38" s="5" t="s">
        <v>52</v>
      </c>
    </row>
    <row r="39" spans="1:14" ht="30" customHeight="1">
      <c r="A39" s="8" t="s">
        <v>291</v>
      </c>
      <c r="B39" s="8" t="s">
        <v>289</v>
      </c>
      <c r="C39" s="8" t="s">
        <v>52</v>
      </c>
      <c r="D39" s="8" t="s">
        <v>186</v>
      </c>
      <c r="E39" s="13">
        <f>일위대가!F199</f>
        <v>1337</v>
      </c>
      <c r="F39" s="13">
        <f>일위대가!H199</f>
        <v>14492</v>
      </c>
      <c r="G39" s="13">
        <f>일위대가!J199</f>
        <v>289</v>
      </c>
      <c r="H39" s="13">
        <f t="shared" si="1"/>
        <v>16118</v>
      </c>
      <c r="I39" s="8" t="s">
        <v>290</v>
      </c>
      <c r="J39" s="8" t="s">
        <v>52</v>
      </c>
      <c r="K39" s="5" t="s">
        <v>52</v>
      </c>
      <c r="L39" s="5" t="s">
        <v>52</v>
      </c>
      <c r="M39" s="5" t="s">
        <v>52</v>
      </c>
      <c r="N39" s="5" t="s">
        <v>52</v>
      </c>
    </row>
    <row r="40" spans="1:14" ht="30" customHeight="1">
      <c r="A40" s="8" t="s">
        <v>297</v>
      </c>
      <c r="B40" s="8" t="s">
        <v>294</v>
      </c>
      <c r="C40" s="8" t="s">
        <v>295</v>
      </c>
      <c r="D40" s="8" t="s">
        <v>66</v>
      </c>
      <c r="E40" s="13">
        <f>일위대가!F204</f>
        <v>3654</v>
      </c>
      <c r="F40" s="13">
        <f>일위대가!H204</f>
        <v>12309</v>
      </c>
      <c r="G40" s="13">
        <f>일위대가!J204</f>
        <v>94</v>
      </c>
      <c r="H40" s="13">
        <f t="shared" si="1"/>
        <v>16057</v>
      </c>
      <c r="I40" s="8" t="s">
        <v>296</v>
      </c>
      <c r="J40" s="8" t="s">
        <v>52</v>
      </c>
      <c r="K40" s="5" t="s">
        <v>52</v>
      </c>
      <c r="L40" s="5" t="s">
        <v>52</v>
      </c>
      <c r="M40" s="5" t="s">
        <v>817</v>
      </c>
      <c r="N40" s="5" t="s">
        <v>52</v>
      </c>
    </row>
    <row r="41" spans="1:14" ht="30" customHeight="1">
      <c r="A41" s="8" t="s">
        <v>302</v>
      </c>
      <c r="B41" s="8" t="s">
        <v>299</v>
      </c>
      <c r="C41" s="8" t="s">
        <v>300</v>
      </c>
      <c r="D41" s="8" t="s">
        <v>66</v>
      </c>
      <c r="E41" s="13">
        <f>일위대가!F209</f>
        <v>25392</v>
      </c>
      <c r="F41" s="13">
        <f>일위대가!H209</f>
        <v>39185</v>
      </c>
      <c r="G41" s="13">
        <f>일위대가!J209</f>
        <v>1071</v>
      </c>
      <c r="H41" s="13">
        <f t="shared" si="1"/>
        <v>65648</v>
      </c>
      <c r="I41" s="8" t="s">
        <v>301</v>
      </c>
      <c r="J41" s="8" t="s">
        <v>52</v>
      </c>
      <c r="K41" s="5" t="s">
        <v>52</v>
      </c>
      <c r="L41" s="5" t="s">
        <v>52</v>
      </c>
      <c r="M41" s="5" t="s">
        <v>52</v>
      </c>
      <c r="N41" s="5" t="s">
        <v>52</v>
      </c>
    </row>
    <row r="42" spans="1:14" ht="30" customHeight="1">
      <c r="A42" s="8" t="s">
        <v>308</v>
      </c>
      <c r="B42" s="8" t="s">
        <v>304</v>
      </c>
      <c r="C42" s="8" t="s">
        <v>305</v>
      </c>
      <c r="D42" s="8" t="s">
        <v>306</v>
      </c>
      <c r="E42" s="13">
        <f>일위대가!F214</f>
        <v>1476</v>
      </c>
      <c r="F42" s="13">
        <f>일위대가!H214</f>
        <v>1390</v>
      </c>
      <c r="G42" s="13">
        <f>일위대가!J214</f>
        <v>55</v>
      </c>
      <c r="H42" s="13">
        <f t="shared" si="1"/>
        <v>2921</v>
      </c>
      <c r="I42" s="8" t="s">
        <v>307</v>
      </c>
      <c r="J42" s="8" t="s">
        <v>52</v>
      </c>
      <c r="K42" s="5" t="s">
        <v>52</v>
      </c>
      <c r="L42" s="5" t="s">
        <v>52</v>
      </c>
      <c r="M42" s="5" t="s">
        <v>831</v>
      </c>
      <c r="N42" s="5" t="s">
        <v>52</v>
      </c>
    </row>
    <row r="43" spans="1:14" ht="30" customHeight="1">
      <c r="A43" s="8" t="s">
        <v>313</v>
      </c>
      <c r="B43" s="8" t="s">
        <v>310</v>
      </c>
      <c r="C43" s="8" t="s">
        <v>311</v>
      </c>
      <c r="D43" s="8" t="s">
        <v>66</v>
      </c>
      <c r="E43" s="13">
        <f>일위대가!F219</f>
        <v>6631</v>
      </c>
      <c r="F43" s="13">
        <f>일위대가!H219</f>
        <v>10418</v>
      </c>
      <c r="G43" s="13">
        <f>일위대가!J219</f>
        <v>208</v>
      </c>
      <c r="H43" s="13">
        <f t="shared" si="1"/>
        <v>17257</v>
      </c>
      <c r="I43" s="8" t="s">
        <v>312</v>
      </c>
      <c r="J43" s="8" t="s">
        <v>52</v>
      </c>
      <c r="K43" s="5" t="s">
        <v>52</v>
      </c>
      <c r="L43" s="5" t="s">
        <v>52</v>
      </c>
      <c r="M43" s="5" t="s">
        <v>52</v>
      </c>
      <c r="N43" s="5" t="s">
        <v>52</v>
      </c>
    </row>
    <row r="44" spans="1:14" ht="30" customHeight="1">
      <c r="A44" s="8" t="s">
        <v>318</v>
      </c>
      <c r="B44" s="8" t="s">
        <v>315</v>
      </c>
      <c r="C44" s="8" t="s">
        <v>316</v>
      </c>
      <c r="D44" s="8" t="s">
        <v>66</v>
      </c>
      <c r="E44" s="13">
        <f>일위대가!F224</f>
        <v>16726</v>
      </c>
      <c r="F44" s="13">
        <f>일위대가!H224</f>
        <v>20836</v>
      </c>
      <c r="G44" s="13">
        <f>일위대가!J224</f>
        <v>416</v>
      </c>
      <c r="H44" s="13">
        <f t="shared" si="1"/>
        <v>37978</v>
      </c>
      <c r="I44" s="8" t="s">
        <v>317</v>
      </c>
      <c r="J44" s="8" t="s">
        <v>52</v>
      </c>
      <c r="K44" s="5" t="s">
        <v>52</v>
      </c>
      <c r="L44" s="5" t="s">
        <v>52</v>
      </c>
      <c r="M44" s="5" t="s">
        <v>52</v>
      </c>
      <c r="N44" s="5" t="s">
        <v>52</v>
      </c>
    </row>
    <row r="45" spans="1:14" ht="30" customHeight="1">
      <c r="A45" s="8" t="s">
        <v>323</v>
      </c>
      <c r="B45" s="8" t="s">
        <v>320</v>
      </c>
      <c r="C45" s="8" t="s">
        <v>321</v>
      </c>
      <c r="D45" s="8" t="s">
        <v>186</v>
      </c>
      <c r="E45" s="13">
        <f>일위대가!F238</f>
        <v>30452</v>
      </c>
      <c r="F45" s="13">
        <f>일위대가!H238</f>
        <v>13178</v>
      </c>
      <c r="G45" s="13">
        <f>일위대가!J238</f>
        <v>195</v>
      </c>
      <c r="H45" s="13">
        <f t="shared" si="1"/>
        <v>43825</v>
      </c>
      <c r="I45" s="8" t="s">
        <v>322</v>
      </c>
      <c r="J45" s="8" t="s">
        <v>52</v>
      </c>
      <c r="K45" s="5" t="s">
        <v>52</v>
      </c>
      <c r="L45" s="5" t="s">
        <v>52</v>
      </c>
      <c r="M45" s="5" t="s">
        <v>52</v>
      </c>
      <c r="N45" s="5" t="s">
        <v>52</v>
      </c>
    </row>
    <row r="46" spans="1:14" ht="30" customHeight="1">
      <c r="A46" s="8" t="s">
        <v>328</v>
      </c>
      <c r="B46" s="8" t="s">
        <v>79</v>
      </c>
      <c r="C46" s="8" t="s">
        <v>326</v>
      </c>
      <c r="D46" s="8" t="s">
        <v>66</v>
      </c>
      <c r="E46" s="13">
        <f>일위대가!F244</f>
        <v>3023</v>
      </c>
      <c r="F46" s="13">
        <f>일위대가!H244</f>
        <v>15501</v>
      </c>
      <c r="G46" s="13">
        <f>일위대가!J244</f>
        <v>224</v>
      </c>
      <c r="H46" s="13">
        <f t="shared" si="1"/>
        <v>18748</v>
      </c>
      <c r="I46" s="8" t="s">
        <v>327</v>
      </c>
      <c r="J46" s="8" t="s">
        <v>52</v>
      </c>
      <c r="K46" s="5" t="s">
        <v>52</v>
      </c>
      <c r="L46" s="5" t="s">
        <v>52</v>
      </c>
      <c r="M46" s="5" t="s">
        <v>896</v>
      </c>
      <c r="N46" s="5" t="s">
        <v>52</v>
      </c>
    </row>
    <row r="47" spans="1:14" ht="30" customHeight="1">
      <c r="A47" s="8" t="s">
        <v>332</v>
      </c>
      <c r="B47" s="8" t="s">
        <v>79</v>
      </c>
      <c r="C47" s="8" t="s">
        <v>330</v>
      </c>
      <c r="D47" s="8" t="s">
        <v>66</v>
      </c>
      <c r="E47" s="13">
        <f>일위대가!F250</f>
        <v>3023</v>
      </c>
      <c r="F47" s="13">
        <f>일위대가!H250</f>
        <v>18601</v>
      </c>
      <c r="G47" s="13">
        <f>일위대가!J250</f>
        <v>224</v>
      </c>
      <c r="H47" s="13">
        <f t="shared" si="1"/>
        <v>21848</v>
      </c>
      <c r="I47" s="8" t="s">
        <v>331</v>
      </c>
      <c r="J47" s="8" t="s">
        <v>52</v>
      </c>
      <c r="K47" s="5" t="s">
        <v>52</v>
      </c>
      <c r="L47" s="5" t="s">
        <v>52</v>
      </c>
      <c r="M47" s="5" t="s">
        <v>896</v>
      </c>
      <c r="N47" s="5" t="s">
        <v>52</v>
      </c>
    </row>
    <row r="48" spans="1:14" ht="30" customHeight="1">
      <c r="A48" s="8" t="s">
        <v>336</v>
      </c>
      <c r="B48" s="8" t="s">
        <v>255</v>
      </c>
      <c r="C48" s="8" t="s">
        <v>334</v>
      </c>
      <c r="D48" s="8" t="s">
        <v>66</v>
      </c>
      <c r="E48" s="13">
        <f>일위대가!F257</f>
        <v>1884</v>
      </c>
      <c r="F48" s="13">
        <f>일위대가!H257</f>
        <v>6773</v>
      </c>
      <c r="G48" s="13">
        <f>일위대가!J257</f>
        <v>0</v>
      </c>
      <c r="H48" s="13">
        <f t="shared" si="1"/>
        <v>8657</v>
      </c>
      <c r="I48" s="8" t="s">
        <v>335</v>
      </c>
      <c r="J48" s="8" t="s">
        <v>52</v>
      </c>
      <c r="K48" s="5" t="s">
        <v>52</v>
      </c>
      <c r="L48" s="5" t="s">
        <v>52</v>
      </c>
      <c r="M48" s="5" t="s">
        <v>914</v>
      </c>
      <c r="N48" s="5" t="s">
        <v>52</v>
      </c>
    </row>
    <row r="49" spans="1:14" ht="30" customHeight="1">
      <c r="A49" s="8" t="s">
        <v>366</v>
      </c>
      <c r="B49" s="8" t="s">
        <v>240</v>
      </c>
      <c r="C49" s="8" t="s">
        <v>364</v>
      </c>
      <c r="D49" s="8" t="s">
        <v>140</v>
      </c>
      <c r="E49" s="13">
        <f>일위대가!F268</f>
        <v>12817</v>
      </c>
      <c r="F49" s="13">
        <f>일위대가!H268</f>
        <v>11790</v>
      </c>
      <c r="G49" s="13">
        <f>일위대가!J268</f>
        <v>46</v>
      </c>
      <c r="H49" s="13">
        <f t="shared" si="1"/>
        <v>24653</v>
      </c>
      <c r="I49" s="8" t="s">
        <v>365</v>
      </c>
      <c r="J49" s="8" t="s">
        <v>52</v>
      </c>
      <c r="K49" s="5" t="s">
        <v>52</v>
      </c>
      <c r="L49" s="5" t="s">
        <v>52</v>
      </c>
      <c r="M49" s="5" t="s">
        <v>52</v>
      </c>
      <c r="N49" s="5" t="s">
        <v>52</v>
      </c>
    </row>
    <row r="50" spans="1:14" ht="30" customHeight="1">
      <c r="A50" s="8" t="s">
        <v>377</v>
      </c>
      <c r="B50" s="8" t="s">
        <v>374</v>
      </c>
      <c r="C50" s="8" t="s">
        <v>375</v>
      </c>
      <c r="D50" s="8" t="s">
        <v>66</v>
      </c>
      <c r="E50" s="13">
        <f>일위대가!F275</f>
        <v>14701</v>
      </c>
      <c r="F50" s="13">
        <f>일위대가!H275</f>
        <v>31272</v>
      </c>
      <c r="G50" s="13">
        <f>일위대가!J275</f>
        <v>0</v>
      </c>
      <c r="H50" s="13">
        <f t="shared" si="1"/>
        <v>45973</v>
      </c>
      <c r="I50" s="8" t="s">
        <v>376</v>
      </c>
      <c r="J50" s="8" t="s">
        <v>52</v>
      </c>
      <c r="K50" s="5" t="s">
        <v>52</v>
      </c>
      <c r="L50" s="5" t="s">
        <v>52</v>
      </c>
      <c r="M50" s="5" t="s">
        <v>52</v>
      </c>
      <c r="N50" s="5" t="s">
        <v>52</v>
      </c>
    </row>
    <row r="51" spans="1:14" ht="30" customHeight="1">
      <c r="A51" s="8" t="s">
        <v>381</v>
      </c>
      <c r="B51" s="8" t="s">
        <v>379</v>
      </c>
      <c r="C51" s="8" t="s">
        <v>375</v>
      </c>
      <c r="D51" s="8" t="s">
        <v>66</v>
      </c>
      <c r="E51" s="13">
        <f>일위대가!F282</f>
        <v>19795</v>
      </c>
      <c r="F51" s="13">
        <f>일위대가!H282</f>
        <v>42108</v>
      </c>
      <c r="G51" s="13">
        <f>일위대가!J282</f>
        <v>0</v>
      </c>
      <c r="H51" s="13">
        <f t="shared" si="1"/>
        <v>61903</v>
      </c>
      <c r="I51" s="8" t="s">
        <v>380</v>
      </c>
      <c r="J51" s="8" t="s">
        <v>52</v>
      </c>
      <c r="K51" s="5" t="s">
        <v>52</v>
      </c>
      <c r="L51" s="5" t="s">
        <v>52</v>
      </c>
      <c r="M51" s="5" t="s">
        <v>52</v>
      </c>
      <c r="N51" s="5" t="s">
        <v>52</v>
      </c>
    </row>
    <row r="52" spans="1:14" ht="30" customHeight="1">
      <c r="A52" s="8" t="s">
        <v>385</v>
      </c>
      <c r="B52" s="8" t="s">
        <v>383</v>
      </c>
      <c r="C52" s="8" t="s">
        <v>375</v>
      </c>
      <c r="D52" s="8" t="s">
        <v>66</v>
      </c>
      <c r="E52" s="13">
        <f>일위대가!F289</f>
        <v>19795</v>
      </c>
      <c r="F52" s="13">
        <f>일위대가!H289</f>
        <v>42108</v>
      </c>
      <c r="G52" s="13">
        <f>일위대가!J289</f>
        <v>0</v>
      </c>
      <c r="H52" s="13">
        <f t="shared" si="1"/>
        <v>61903</v>
      </c>
      <c r="I52" s="8" t="s">
        <v>384</v>
      </c>
      <c r="J52" s="8" t="s">
        <v>52</v>
      </c>
      <c r="K52" s="5" t="s">
        <v>52</v>
      </c>
      <c r="L52" s="5" t="s">
        <v>52</v>
      </c>
      <c r="M52" s="5" t="s">
        <v>52</v>
      </c>
      <c r="N52" s="5" t="s">
        <v>52</v>
      </c>
    </row>
    <row r="53" spans="1:14" ht="30" customHeight="1">
      <c r="A53" s="8" t="s">
        <v>391</v>
      </c>
      <c r="B53" s="8" t="s">
        <v>388</v>
      </c>
      <c r="C53" s="8" t="s">
        <v>389</v>
      </c>
      <c r="D53" s="8" t="s">
        <v>186</v>
      </c>
      <c r="E53" s="13">
        <f>일위대가!F298</f>
        <v>2460</v>
      </c>
      <c r="F53" s="13">
        <f>일위대가!H298</f>
        <v>11790</v>
      </c>
      <c r="G53" s="13">
        <f>일위대가!J298</f>
        <v>286</v>
      </c>
      <c r="H53" s="13">
        <f t="shared" si="1"/>
        <v>14536</v>
      </c>
      <c r="I53" s="8" t="s">
        <v>390</v>
      </c>
      <c r="J53" s="8" t="s">
        <v>52</v>
      </c>
      <c r="K53" s="5" t="s">
        <v>52</v>
      </c>
      <c r="L53" s="5" t="s">
        <v>52</v>
      </c>
      <c r="M53" s="5" t="s">
        <v>52</v>
      </c>
      <c r="N53" s="5" t="s">
        <v>52</v>
      </c>
    </row>
    <row r="54" spans="1:14" ht="30" customHeight="1">
      <c r="A54" s="8" t="s">
        <v>395</v>
      </c>
      <c r="B54" s="8" t="s">
        <v>393</v>
      </c>
      <c r="C54" s="8" t="s">
        <v>334</v>
      </c>
      <c r="D54" s="8" t="s">
        <v>66</v>
      </c>
      <c r="E54" s="13">
        <f>일위대가!F305</f>
        <v>2088</v>
      </c>
      <c r="F54" s="13">
        <f>일위대가!H305</f>
        <v>6773</v>
      </c>
      <c r="G54" s="13">
        <f>일위대가!J305</f>
        <v>0</v>
      </c>
      <c r="H54" s="13">
        <f t="shared" si="1"/>
        <v>8861</v>
      </c>
      <c r="I54" s="8" t="s">
        <v>394</v>
      </c>
      <c r="J54" s="8" t="s">
        <v>52</v>
      </c>
      <c r="K54" s="5" t="s">
        <v>52</v>
      </c>
      <c r="L54" s="5" t="s">
        <v>52</v>
      </c>
      <c r="M54" s="5" t="s">
        <v>914</v>
      </c>
      <c r="N54" s="5" t="s">
        <v>52</v>
      </c>
    </row>
    <row r="55" spans="1:14" ht="30" customHeight="1">
      <c r="A55" s="8" t="s">
        <v>405</v>
      </c>
      <c r="B55" s="8" t="s">
        <v>402</v>
      </c>
      <c r="C55" s="8" t="s">
        <v>403</v>
      </c>
      <c r="D55" s="8" t="s">
        <v>66</v>
      </c>
      <c r="E55" s="13">
        <f>일위대가!F320</f>
        <v>8281</v>
      </c>
      <c r="F55" s="13">
        <f>일위대가!H320</f>
        <v>8948</v>
      </c>
      <c r="G55" s="13">
        <f>일위대가!J320</f>
        <v>497</v>
      </c>
      <c r="H55" s="13">
        <f t="shared" si="1"/>
        <v>17726</v>
      </c>
      <c r="I55" s="8" t="s">
        <v>404</v>
      </c>
      <c r="J55" s="8" t="s">
        <v>52</v>
      </c>
      <c r="K55" s="5" t="s">
        <v>52</v>
      </c>
      <c r="L55" s="5" t="s">
        <v>52</v>
      </c>
      <c r="M55" s="5" t="s">
        <v>973</v>
      </c>
      <c r="N55" s="5" t="s">
        <v>52</v>
      </c>
    </row>
    <row r="56" spans="1:14" ht="30" customHeight="1">
      <c r="A56" s="8" t="s">
        <v>410</v>
      </c>
      <c r="B56" s="8" t="s">
        <v>407</v>
      </c>
      <c r="C56" s="8" t="s">
        <v>408</v>
      </c>
      <c r="D56" s="8" t="s">
        <v>66</v>
      </c>
      <c r="E56" s="13">
        <f>일위대가!F325</f>
        <v>17066</v>
      </c>
      <c r="F56" s="13">
        <f>일위대가!H325</f>
        <v>10418</v>
      </c>
      <c r="G56" s="13">
        <f>일위대가!J325</f>
        <v>208</v>
      </c>
      <c r="H56" s="13">
        <f t="shared" si="1"/>
        <v>27692</v>
      </c>
      <c r="I56" s="8" t="s">
        <v>409</v>
      </c>
      <c r="J56" s="8" t="s">
        <v>52</v>
      </c>
      <c r="K56" s="5" t="s">
        <v>52</v>
      </c>
      <c r="L56" s="5" t="s">
        <v>52</v>
      </c>
      <c r="M56" s="5" t="s">
        <v>1010</v>
      </c>
      <c r="N56" s="5" t="s">
        <v>52</v>
      </c>
    </row>
    <row r="57" spans="1:14" ht="30" customHeight="1">
      <c r="A57" s="8" t="s">
        <v>559</v>
      </c>
      <c r="B57" s="8" t="s">
        <v>556</v>
      </c>
      <c r="C57" s="8" t="s">
        <v>557</v>
      </c>
      <c r="D57" s="8" t="s">
        <v>58</v>
      </c>
      <c r="E57" s="13">
        <f>일위대가!F330</f>
        <v>0</v>
      </c>
      <c r="F57" s="13">
        <f>일위대가!H330</f>
        <v>59406</v>
      </c>
      <c r="G57" s="13">
        <f>일위대가!J330</f>
        <v>0</v>
      </c>
      <c r="H57" s="13">
        <f t="shared" si="1"/>
        <v>59406</v>
      </c>
      <c r="I57" s="8" t="s">
        <v>558</v>
      </c>
      <c r="J57" s="8" t="s">
        <v>52</v>
      </c>
      <c r="K57" s="5" t="s">
        <v>52</v>
      </c>
      <c r="L57" s="5" t="s">
        <v>52</v>
      </c>
      <c r="M57" s="5" t="s">
        <v>526</v>
      </c>
      <c r="N57" s="5" t="s">
        <v>52</v>
      </c>
    </row>
    <row r="58" spans="1:14" ht="30" customHeight="1">
      <c r="A58" s="8" t="s">
        <v>575</v>
      </c>
      <c r="B58" s="8" t="s">
        <v>74</v>
      </c>
      <c r="C58" s="8" t="s">
        <v>573</v>
      </c>
      <c r="D58" s="8" t="s">
        <v>66</v>
      </c>
      <c r="E58" s="13">
        <f>일위대가!F336</f>
        <v>0</v>
      </c>
      <c r="F58" s="13">
        <f>일위대가!H336</f>
        <v>6741</v>
      </c>
      <c r="G58" s="13">
        <f>일위대가!J336</f>
        <v>67</v>
      </c>
      <c r="H58" s="13">
        <f t="shared" si="1"/>
        <v>6808</v>
      </c>
      <c r="I58" s="8" t="s">
        <v>574</v>
      </c>
      <c r="J58" s="8" t="s">
        <v>52</v>
      </c>
      <c r="K58" s="5" t="s">
        <v>52</v>
      </c>
      <c r="L58" s="5" t="s">
        <v>52</v>
      </c>
      <c r="M58" s="5" t="s">
        <v>817</v>
      </c>
      <c r="N58" s="5" t="s">
        <v>52</v>
      </c>
    </row>
    <row r="59" spans="1:14" ht="30" customHeight="1">
      <c r="A59" s="8" t="s">
        <v>581</v>
      </c>
      <c r="B59" s="8" t="s">
        <v>578</v>
      </c>
      <c r="C59" s="8" t="s">
        <v>579</v>
      </c>
      <c r="D59" s="8" t="s">
        <v>66</v>
      </c>
      <c r="E59" s="13">
        <f>일위대가!F340</f>
        <v>0</v>
      </c>
      <c r="F59" s="13">
        <f>일위대가!H340</f>
        <v>12307</v>
      </c>
      <c r="G59" s="13">
        <f>일위대가!J340</f>
        <v>0</v>
      </c>
      <c r="H59" s="13">
        <f t="shared" si="1"/>
        <v>12307</v>
      </c>
      <c r="I59" s="8" t="s">
        <v>580</v>
      </c>
      <c r="J59" s="8" t="s">
        <v>52</v>
      </c>
      <c r="K59" s="5" t="s">
        <v>52</v>
      </c>
      <c r="L59" s="5" t="s">
        <v>52</v>
      </c>
      <c r="M59" s="5" t="s">
        <v>1028</v>
      </c>
      <c r="N59" s="5" t="s">
        <v>52</v>
      </c>
    </row>
    <row r="60" spans="1:14" ht="30" customHeight="1">
      <c r="A60" s="8" t="s">
        <v>586</v>
      </c>
      <c r="B60" s="8" t="s">
        <v>583</v>
      </c>
      <c r="C60" s="8" t="s">
        <v>584</v>
      </c>
      <c r="D60" s="8" t="s">
        <v>66</v>
      </c>
      <c r="E60" s="13">
        <f>일위대가!F346</f>
        <v>1076</v>
      </c>
      <c r="F60" s="13">
        <f>일위대가!H346</f>
        <v>0</v>
      </c>
      <c r="G60" s="13">
        <f>일위대가!J346</f>
        <v>0</v>
      </c>
      <c r="H60" s="13">
        <f t="shared" si="1"/>
        <v>1076</v>
      </c>
      <c r="I60" s="8" t="s">
        <v>585</v>
      </c>
      <c r="J60" s="8" t="s">
        <v>52</v>
      </c>
      <c r="K60" s="5" t="s">
        <v>52</v>
      </c>
      <c r="L60" s="5" t="s">
        <v>52</v>
      </c>
      <c r="M60" s="5" t="s">
        <v>896</v>
      </c>
      <c r="N60" s="5" t="s">
        <v>52</v>
      </c>
    </row>
    <row r="61" spans="1:14" ht="30" customHeight="1">
      <c r="A61" s="8" t="s">
        <v>591</v>
      </c>
      <c r="B61" s="8" t="s">
        <v>588</v>
      </c>
      <c r="C61" s="8" t="s">
        <v>589</v>
      </c>
      <c r="D61" s="8" t="s">
        <v>66</v>
      </c>
      <c r="E61" s="13">
        <f>일위대가!F353</f>
        <v>0</v>
      </c>
      <c r="F61" s="13">
        <f>일위대가!H353</f>
        <v>4300</v>
      </c>
      <c r="G61" s="13">
        <f>일위대가!J353</f>
        <v>0</v>
      </c>
      <c r="H61" s="13">
        <f t="shared" si="1"/>
        <v>4300</v>
      </c>
      <c r="I61" s="8" t="s">
        <v>590</v>
      </c>
      <c r="J61" s="8" t="s">
        <v>52</v>
      </c>
      <c r="K61" s="5" t="s">
        <v>52</v>
      </c>
      <c r="L61" s="5" t="s">
        <v>52</v>
      </c>
      <c r="M61" s="5" t="s">
        <v>896</v>
      </c>
      <c r="N61" s="5" t="s">
        <v>52</v>
      </c>
    </row>
    <row r="62" spans="1:14" ht="30" customHeight="1">
      <c r="A62" s="8" t="s">
        <v>596</v>
      </c>
      <c r="B62" s="8" t="s">
        <v>578</v>
      </c>
      <c r="C62" s="8" t="s">
        <v>594</v>
      </c>
      <c r="D62" s="8" t="s">
        <v>66</v>
      </c>
      <c r="E62" s="13">
        <f>일위대가!F357</f>
        <v>0</v>
      </c>
      <c r="F62" s="13">
        <f>일위대가!H357</f>
        <v>9845</v>
      </c>
      <c r="G62" s="13">
        <f>일위대가!J357</f>
        <v>0</v>
      </c>
      <c r="H62" s="13">
        <f t="shared" si="1"/>
        <v>9845</v>
      </c>
      <c r="I62" s="8" t="s">
        <v>595</v>
      </c>
      <c r="J62" s="8" t="s">
        <v>52</v>
      </c>
      <c r="K62" s="5" t="s">
        <v>52</v>
      </c>
      <c r="L62" s="5" t="s">
        <v>52</v>
      </c>
      <c r="M62" s="5" t="s">
        <v>1028</v>
      </c>
      <c r="N62" s="5" t="s">
        <v>52</v>
      </c>
    </row>
    <row r="63" spans="1:14" ht="30" customHeight="1">
      <c r="A63" s="8" t="s">
        <v>604</v>
      </c>
      <c r="B63" s="8" t="s">
        <v>601</v>
      </c>
      <c r="C63" s="8" t="s">
        <v>602</v>
      </c>
      <c r="D63" s="8" t="s">
        <v>66</v>
      </c>
      <c r="E63" s="13">
        <f>일위대가!F364</f>
        <v>126</v>
      </c>
      <c r="F63" s="13">
        <f>일위대가!H364</f>
        <v>1519</v>
      </c>
      <c r="G63" s="13">
        <f>일위대가!J364</f>
        <v>0</v>
      </c>
      <c r="H63" s="13">
        <f t="shared" si="1"/>
        <v>1645</v>
      </c>
      <c r="I63" s="8" t="s">
        <v>603</v>
      </c>
      <c r="J63" s="8" t="s">
        <v>52</v>
      </c>
      <c r="K63" s="5" t="s">
        <v>52</v>
      </c>
      <c r="L63" s="5" t="s">
        <v>52</v>
      </c>
      <c r="M63" s="5" t="s">
        <v>1047</v>
      </c>
      <c r="N63" s="5" t="s">
        <v>52</v>
      </c>
    </row>
    <row r="64" spans="1:14" ht="30" customHeight="1">
      <c r="A64" s="8" t="s">
        <v>609</v>
      </c>
      <c r="B64" s="8" t="s">
        <v>606</v>
      </c>
      <c r="C64" s="8" t="s">
        <v>607</v>
      </c>
      <c r="D64" s="8" t="s">
        <v>66</v>
      </c>
      <c r="E64" s="13">
        <f>일위대가!F369</f>
        <v>6040</v>
      </c>
      <c r="F64" s="13">
        <f>일위대가!H369</f>
        <v>0</v>
      </c>
      <c r="G64" s="13">
        <f>일위대가!J369</f>
        <v>0</v>
      </c>
      <c r="H64" s="13">
        <f t="shared" si="1"/>
        <v>6040</v>
      </c>
      <c r="I64" s="8" t="s">
        <v>608</v>
      </c>
      <c r="J64" s="8" t="s">
        <v>52</v>
      </c>
      <c r="K64" s="5" t="s">
        <v>52</v>
      </c>
      <c r="L64" s="5" t="s">
        <v>52</v>
      </c>
      <c r="M64" s="5" t="s">
        <v>600</v>
      </c>
      <c r="N64" s="5" t="s">
        <v>52</v>
      </c>
    </row>
    <row r="65" spans="1:14" ht="30" customHeight="1">
      <c r="A65" s="8" t="s">
        <v>613</v>
      </c>
      <c r="B65" s="8" t="s">
        <v>611</v>
      </c>
      <c r="C65" s="8" t="s">
        <v>90</v>
      </c>
      <c r="D65" s="8" t="s">
        <v>66</v>
      </c>
      <c r="E65" s="13">
        <f>일위대가!F374</f>
        <v>0</v>
      </c>
      <c r="F65" s="13">
        <f>일위대가!H374</f>
        <v>6348</v>
      </c>
      <c r="G65" s="13">
        <f>일위대가!J374</f>
        <v>0</v>
      </c>
      <c r="H65" s="13">
        <f t="shared" si="1"/>
        <v>6348</v>
      </c>
      <c r="I65" s="8" t="s">
        <v>612</v>
      </c>
      <c r="J65" s="8" t="s">
        <v>52</v>
      </c>
      <c r="K65" s="5" t="s">
        <v>52</v>
      </c>
      <c r="L65" s="5" t="s">
        <v>52</v>
      </c>
      <c r="M65" s="5" t="s">
        <v>600</v>
      </c>
      <c r="N65" s="5" t="s">
        <v>52</v>
      </c>
    </row>
    <row r="66" spans="1:14" ht="30" customHeight="1">
      <c r="A66" s="8" t="s">
        <v>1067</v>
      </c>
      <c r="B66" s="8" t="s">
        <v>1068</v>
      </c>
      <c r="C66" s="8" t="s">
        <v>1069</v>
      </c>
      <c r="D66" s="8" t="s">
        <v>650</v>
      </c>
      <c r="E66" s="13">
        <f>일위대가!F381</f>
        <v>27626</v>
      </c>
      <c r="F66" s="13">
        <f>일위대가!H381</f>
        <v>30961</v>
      </c>
      <c r="G66" s="13">
        <f>일위대가!J381</f>
        <v>17847</v>
      </c>
      <c r="H66" s="13">
        <f t="shared" si="1"/>
        <v>76434</v>
      </c>
      <c r="I66" s="8" t="s">
        <v>1070</v>
      </c>
      <c r="J66" s="8" t="s">
        <v>52</v>
      </c>
      <c r="K66" s="5" t="s">
        <v>1071</v>
      </c>
      <c r="L66" s="5" t="s">
        <v>52</v>
      </c>
      <c r="M66" s="5" t="s">
        <v>1072</v>
      </c>
      <c r="N66" s="5" t="s">
        <v>61</v>
      </c>
    </row>
    <row r="67" spans="1:14" ht="30" customHeight="1">
      <c r="A67" s="8" t="s">
        <v>1086</v>
      </c>
      <c r="B67" s="8" t="s">
        <v>1087</v>
      </c>
      <c r="C67" s="8" t="s">
        <v>1069</v>
      </c>
      <c r="D67" s="8" t="s">
        <v>650</v>
      </c>
      <c r="E67" s="13">
        <f>일위대가!F385</f>
        <v>0</v>
      </c>
      <c r="F67" s="13">
        <f>일위대가!H385</f>
        <v>0</v>
      </c>
      <c r="G67" s="13">
        <f>일위대가!J385</f>
        <v>374</v>
      </c>
      <c r="H67" s="13">
        <f t="shared" si="1"/>
        <v>374</v>
      </c>
      <c r="I67" s="8" t="s">
        <v>1088</v>
      </c>
      <c r="J67" s="8" t="s">
        <v>52</v>
      </c>
      <c r="K67" s="5" t="s">
        <v>1071</v>
      </c>
      <c r="L67" s="5" t="s">
        <v>52</v>
      </c>
      <c r="M67" s="5" t="s">
        <v>1089</v>
      </c>
      <c r="N67" s="5" t="s">
        <v>61</v>
      </c>
    </row>
    <row r="68" spans="1:14" ht="30" customHeight="1">
      <c r="A68" s="8" t="s">
        <v>631</v>
      </c>
      <c r="B68" s="8" t="s">
        <v>629</v>
      </c>
      <c r="C68" s="8" t="s">
        <v>607</v>
      </c>
      <c r="D68" s="8" t="s">
        <v>66</v>
      </c>
      <c r="E68" s="13">
        <f>일위대가!F390</f>
        <v>0</v>
      </c>
      <c r="F68" s="13">
        <f>일위대가!H390</f>
        <v>875</v>
      </c>
      <c r="G68" s="13">
        <f>일위대가!J390</f>
        <v>0</v>
      </c>
      <c r="H68" s="13">
        <f t="shared" ref="H68:H93" si="2">E68+F68+G68</f>
        <v>875</v>
      </c>
      <c r="I68" s="8" t="s">
        <v>630</v>
      </c>
      <c r="J68" s="8" t="s">
        <v>52</v>
      </c>
      <c r="K68" s="5" t="s">
        <v>52</v>
      </c>
      <c r="L68" s="5" t="s">
        <v>52</v>
      </c>
      <c r="M68" s="5" t="s">
        <v>624</v>
      </c>
      <c r="N68" s="5" t="s">
        <v>52</v>
      </c>
    </row>
    <row r="69" spans="1:14" ht="30" customHeight="1">
      <c r="A69" s="8" t="s">
        <v>652</v>
      </c>
      <c r="B69" s="8" t="s">
        <v>648</v>
      </c>
      <c r="C69" s="8" t="s">
        <v>649</v>
      </c>
      <c r="D69" s="8" t="s">
        <v>650</v>
      </c>
      <c r="E69" s="13">
        <f>일위대가!F394</f>
        <v>0</v>
      </c>
      <c r="F69" s="13">
        <f>일위대가!H394</f>
        <v>0</v>
      </c>
      <c r="G69" s="13">
        <f>일위대가!J394</f>
        <v>286</v>
      </c>
      <c r="H69" s="13">
        <f t="shared" si="2"/>
        <v>286</v>
      </c>
      <c r="I69" s="8" t="s">
        <v>651</v>
      </c>
      <c r="J69" s="8" t="s">
        <v>52</v>
      </c>
      <c r="K69" s="5" t="s">
        <v>52</v>
      </c>
      <c r="L69" s="5" t="s">
        <v>52</v>
      </c>
      <c r="M69" s="5" t="s">
        <v>1096</v>
      </c>
      <c r="N69" s="5" t="s">
        <v>61</v>
      </c>
    </row>
    <row r="70" spans="1:14" ht="30" customHeight="1">
      <c r="A70" s="8" t="s">
        <v>732</v>
      </c>
      <c r="B70" s="8" t="s">
        <v>730</v>
      </c>
      <c r="C70" s="8" t="s">
        <v>246</v>
      </c>
      <c r="D70" s="8" t="s">
        <v>66</v>
      </c>
      <c r="E70" s="13">
        <f>일위대가!F400</f>
        <v>796</v>
      </c>
      <c r="F70" s="13">
        <f>일위대가!H400</f>
        <v>0</v>
      </c>
      <c r="G70" s="13">
        <f>일위대가!J400</f>
        <v>0</v>
      </c>
      <c r="H70" s="13">
        <f t="shared" si="2"/>
        <v>796</v>
      </c>
      <c r="I70" s="8" t="s">
        <v>731</v>
      </c>
      <c r="J70" s="8" t="s">
        <v>52</v>
      </c>
      <c r="K70" s="5" t="s">
        <v>52</v>
      </c>
      <c r="L70" s="5" t="s">
        <v>52</v>
      </c>
      <c r="M70" s="5" t="s">
        <v>729</v>
      </c>
      <c r="N70" s="5" t="s">
        <v>52</v>
      </c>
    </row>
    <row r="71" spans="1:14" ht="30" customHeight="1">
      <c r="A71" s="8" t="s">
        <v>737</v>
      </c>
      <c r="B71" s="8" t="s">
        <v>734</v>
      </c>
      <c r="C71" s="8" t="s">
        <v>735</v>
      </c>
      <c r="D71" s="8" t="s">
        <v>66</v>
      </c>
      <c r="E71" s="13">
        <f>일위대가!F405</f>
        <v>0</v>
      </c>
      <c r="F71" s="13">
        <f>일위대가!H405</f>
        <v>2433</v>
      </c>
      <c r="G71" s="13">
        <f>일위대가!J405</f>
        <v>0</v>
      </c>
      <c r="H71" s="13">
        <f t="shared" si="2"/>
        <v>2433</v>
      </c>
      <c r="I71" s="8" t="s">
        <v>736</v>
      </c>
      <c r="J71" s="8" t="s">
        <v>52</v>
      </c>
      <c r="K71" s="5" t="s">
        <v>52</v>
      </c>
      <c r="L71" s="5" t="s">
        <v>52</v>
      </c>
      <c r="M71" s="5" t="s">
        <v>729</v>
      </c>
      <c r="N71" s="5" t="s">
        <v>52</v>
      </c>
    </row>
    <row r="72" spans="1:14" ht="30" customHeight="1">
      <c r="A72" s="8" t="s">
        <v>762</v>
      </c>
      <c r="B72" s="8" t="s">
        <v>759</v>
      </c>
      <c r="C72" s="8" t="s">
        <v>760</v>
      </c>
      <c r="D72" s="8" t="s">
        <v>66</v>
      </c>
      <c r="E72" s="13">
        <f>일위대가!F412</f>
        <v>4138</v>
      </c>
      <c r="F72" s="13">
        <f>일위대가!H412</f>
        <v>0</v>
      </c>
      <c r="G72" s="13">
        <f>일위대가!J412</f>
        <v>0</v>
      </c>
      <c r="H72" s="13">
        <f t="shared" si="2"/>
        <v>4138</v>
      </c>
      <c r="I72" s="8" t="s">
        <v>761</v>
      </c>
      <c r="J72" s="8" t="s">
        <v>52</v>
      </c>
      <c r="K72" s="5" t="s">
        <v>52</v>
      </c>
      <c r="L72" s="5" t="s">
        <v>52</v>
      </c>
      <c r="M72" s="5" t="s">
        <v>758</v>
      </c>
      <c r="N72" s="5" t="s">
        <v>52</v>
      </c>
    </row>
    <row r="73" spans="1:14" ht="30" customHeight="1">
      <c r="A73" s="8" t="s">
        <v>766</v>
      </c>
      <c r="B73" s="8" t="s">
        <v>764</v>
      </c>
      <c r="C73" s="8" t="s">
        <v>760</v>
      </c>
      <c r="D73" s="8" t="s">
        <v>66</v>
      </c>
      <c r="E73" s="13">
        <f>일위대가!F419</f>
        <v>0</v>
      </c>
      <c r="F73" s="13">
        <f>일위대가!H419</f>
        <v>6490</v>
      </c>
      <c r="G73" s="13">
        <f>일위대가!J419</f>
        <v>0</v>
      </c>
      <c r="H73" s="13">
        <f t="shared" si="2"/>
        <v>6490</v>
      </c>
      <c r="I73" s="8" t="s">
        <v>765</v>
      </c>
      <c r="J73" s="8" t="s">
        <v>52</v>
      </c>
      <c r="K73" s="5" t="s">
        <v>52</v>
      </c>
      <c r="L73" s="5" t="s">
        <v>52</v>
      </c>
      <c r="M73" s="5" t="s">
        <v>758</v>
      </c>
      <c r="N73" s="5" t="s">
        <v>52</v>
      </c>
    </row>
    <row r="74" spans="1:14" ht="30" customHeight="1">
      <c r="A74" s="8" t="s">
        <v>790</v>
      </c>
      <c r="B74" s="8" t="s">
        <v>787</v>
      </c>
      <c r="C74" s="8" t="s">
        <v>788</v>
      </c>
      <c r="D74" s="8" t="s">
        <v>96</v>
      </c>
      <c r="E74" s="13">
        <f>일위대가!F425</f>
        <v>93450</v>
      </c>
      <c r="F74" s="13">
        <f>일위대가!H425</f>
        <v>67734</v>
      </c>
      <c r="G74" s="13">
        <f>일위대가!J425</f>
        <v>0</v>
      </c>
      <c r="H74" s="13">
        <f t="shared" si="2"/>
        <v>161184</v>
      </c>
      <c r="I74" s="8" t="s">
        <v>789</v>
      </c>
      <c r="J74" s="8" t="s">
        <v>52</v>
      </c>
      <c r="K74" s="5" t="s">
        <v>52</v>
      </c>
      <c r="L74" s="5" t="s">
        <v>52</v>
      </c>
      <c r="M74" s="5" t="s">
        <v>1125</v>
      </c>
      <c r="N74" s="5" t="s">
        <v>52</v>
      </c>
    </row>
    <row r="75" spans="1:14" ht="30" customHeight="1">
      <c r="A75" s="8" t="s">
        <v>795</v>
      </c>
      <c r="B75" s="8" t="s">
        <v>792</v>
      </c>
      <c r="C75" s="8" t="s">
        <v>793</v>
      </c>
      <c r="D75" s="8" t="s">
        <v>66</v>
      </c>
      <c r="E75" s="13">
        <f>일위대가!F430</f>
        <v>0</v>
      </c>
      <c r="F75" s="13">
        <f>일위대가!H430</f>
        <v>7532</v>
      </c>
      <c r="G75" s="13">
        <f>일위대가!J430</f>
        <v>0</v>
      </c>
      <c r="H75" s="13">
        <f t="shared" si="2"/>
        <v>7532</v>
      </c>
      <c r="I75" s="8" t="s">
        <v>794</v>
      </c>
      <c r="J75" s="8" t="s">
        <v>52</v>
      </c>
      <c r="K75" s="5" t="s">
        <v>52</v>
      </c>
      <c r="L75" s="5" t="s">
        <v>52</v>
      </c>
      <c r="M75" s="5" t="s">
        <v>1141</v>
      </c>
      <c r="N75" s="5" t="s">
        <v>52</v>
      </c>
    </row>
    <row r="76" spans="1:14" ht="30" customHeight="1">
      <c r="A76" s="8" t="s">
        <v>1138</v>
      </c>
      <c r="B76" s="8" t="s">
        <v>1135</v>
      </c>
      <c r="C76" s="8" t="s">
        <v>1136</v>
      </c>
      <c r="D76" s="8" t="s">
        <v>96</v>
      </c>
      <c r="E76" s="13">
        <f>일위대가!F434</f>
        <v>0</v>
      </c>
      <c r="F76" s="13">
        <f>일위대가!H434</f>
        <v>67734</v>
      </c>
      <c r="G76" s="13">
        <f>일위대가!J434</f>
        <v>0</v>
      </c>
      <c r="H76" s="13">
        <f t="shared" si="2"/>
        <v>67734</v>
      </c>
      <c r="I76" s="8" t="s">
        <v>1137</v>
      </c>
      <c r="J76" s="8" t="s">
        <v>52</v>
      </c>
      <c r="K76" s="5" t="s">
        <v>52</v>
      </c>
      <c r="L76" s="5" t="s">
        <v>52</v>
      </c>
      <c r="M76" s="5" t="s">
        <v>1125</v>
      </c>
      <c r="N76" s="5" t="s">
        <v>52</v>
      </c>
    </row>
    <row r="77" spans="1:14" ht="30" customHeight="1">
      <c r="A77" s="8" t="s">
        <v>805</v>
      </c>
      <c r="B77" s="8" t="s">
        <v>803</v>
      </c>
      <c r="C77" s="8" t="s">
        <v>52</v>
      </c>
      <c r="D77" s="8" t="s">
        <v>186</v>
      </c>
      <c r="E77" s="13">
        <f>일위대가!F440</f>
        <v>0</v>
      </c>
      <c r="F77" s="13">
        <f>일위대가!H440</f>
        <v>14492</v>
      </c>
      <c r="G77" s="13">
        <f>일위대가!J440</f>
        <v>289</v>
      </c>
      <c r="H77" s="13">
        <f t="shared" si="2"/>
        <v>14781</v>
      </c>
      <c r="I77" s="8" t="s">
        <v>804</v>
      </c>
      <c r="J77" s="8" t="s">
        <v>52</v>
      </c>
      <c r="K77" s="5" t="s">
        <v>52</v>
      </c>
      <c r="L77" s="5" t="s">
        <v>52</v>
      </c>
      <c r="M77" s="5" t="s">
        <v>1147</v>
      </c>
      <c r="N77" s="5" t="s">
        <v>52</v>
      </c>
    </row>
    <row r="78" spans="1:14" ht="30" customHeight="1">
      <c r="A78" s="8" t="s">
        <v>821</v>
      </c>
      <c r="B78" s="8" t="s">
        <v>74</v>
      </c>
      <c r="C78" s="8" t="s">
        <v>819</v>
      </c>
      <c r="D78" s="8" t="s">
        <v>66</v>
      </c>
      <c r="E78" s="13">
        <f>일위대가!F447</f>
        <v>0</v>
      </c>
      <c r="F78" s="13">
        <f>일위대가!H447</f>
        <v>12309</v>
      </c>
      <c r="G78" s="13">
        <f>일위대가!J447</f>
        <v>94</v>
      </c>
      <c r="H78" s="13">
        <f t="shared" si="2"/>
        <v>12403</v>
      </c>
      <c r="I78" s="8" t="s">
        <v>820</v>
      </c>
      <c r="J78" s="8" t="s">
        <v>52</v>
      </c>
      <c r="K78" s="5" t="s">
        <v>52</v>
      </c>
      <c r="L78" s="5" t="s">
        <v>52</v>
      </c>
      <c r="M78" s="5" t="s">
        <v>817</v>
      </c>
      <c r="N78" s="5" t="s">
        <v>52</v>
      </c>
    </row>
    <row r="79" spans="1:14" ht="30" customHeight="1">
      <c r="A79" s="8" t="s">
        <v>827</v>
      </c>
      <c r="B79" s="8" t="s">
        <v>824</v>
      </c>
      <c r="C79" s="8" t="s">
        <v>825</v>
      </c>
      <c r="D79" s="8" t="s">
        <v>66</v>
      </c>
      <c r="E79" s="13">
        <f>일위대가!F465</f>
        <v>18761</v>
      </c>
      <c r="F79" s="13">
        <f>일위대가!H465</f>
        <v>28767</v>
      </c>
      <c r="G79" s="13">
        <f>일위대가!J465</f>
        <v>863</v>
      </c>
      <c r="H79" s="13">
        <f t="shared" si="2"/>
        <v>48391</v>
      </c>
      <c r="I79" s="8" t="s">
        <v>826</v>
      </c>
      <c r="J79" s="8" t="s">
        <v>52</v>
      </c>
      <c r="K79" s="5" t="s">
        <v>52</v>
      </c>
      <c r="L79" s="5" t="s">
        <v>52</v>
      </c>
      <c r="M79" s="5" t="s">
        <v>52</v>
      </c>
      <c r="N79" s="5" t="s">
        <v>52</v>
      </c>
    </row>
    <row r="80" spans="1:14" ht="30" customHeight="1">
      <c r="A80" s="8" t="s">
        <v>849</v>
      </c>
      <c r="B80" s="8" t="s">
        <v>846</v>
      </c>
      <c r="C80" s="8" t="s">
        <v>847</v>
      </c>
      <c r="D80" s="8" t="s">
        <v>66</v>
      </c>
      <c r="E80" s="13">
        <f>일위대가!F471</f>
        <v>0</v>
      </c>
      <c r="F80" s="13">
        <f>일위대가!H471</f>
        <v>10418</v>
      </c>
      <c r="G80" s="13">
        <f>일위대가!J471</f>
        <v>208</v>
      </c>
      <c r="H80" s="13">
        <f t="shared" si="2"/>
        <v>10626</v>
      </c>
      <c r="I80" s="8" t="s">
        <v>848</v>
      </c>
      <c r="J80" s="8" t="s">
        <v>52</v>
      </c>
      <c r="K80" s="5" t="s">
        <v>52</v>
      </c>
      <c r="L80" s="5" t="s">
        <v>52</v>
      </c>
      <c r="M80" s="5" t="s">
        <v>1010</v>
      </c>
      <c r="N80" s="5" t="s">
        <v>52</v>
      </c>
    </row>
    <row r="81" spans="1:14" ht="30" customHeight="1">
      <c r="A81" s="8" t="s">
        <v>839</v>
      </c>
      <c r="B81" s="8" t="s">
        <v>836</v>
      </c>
      <c r="C81" s="8" t="s">
        <v>837</v>
      </c>
      <c r="D81" s="8" t="s">
        <v>306</v>
      </c>
      <c r="E81" s="13">
        <f>일위대가!F476</f>
        <v>282</v>
      </c>
      <c r="F81" s="13">
        <f>일위대가!H476</f>
        <v>1390</v>
      </c>
      <c r="G81" s="13">
        <f>일위대가!J476</f>
        <v>55</v>
      </c>
      <c r="H81" s="13">
        <f t="shared" si="2"/>
        <v>1727</v>
      </c>
      <c r="I81" s="8" t="s">
        <v>838</v>
      </c>
      <c r="J81" s="8" t="s">
        <v>52</v>
      </c>
      <c r="K81" s="5" t="s">
        <v>52</v>
      </c>
      <c r="L81" s="5" t="s">
        <v>52</v>
      </c>
      <c r="M81" s="5" t="s">
        <v>831</v>
      </c>
      <c r="N81" s="5" t="s">
        <v>52</v>
      </c>
    </row>
    <row r="82" spans="1:14" ht="30" customHeight="1">
      <c r="A82" s="8" t="s">
        <v>1216</v>
      </c>
      <c r="B82" s="8" t="s">
        <v>1213</v>
      </c>
      <c r="C82" s="8" t="s">
        <v>1214</v>
      </c>
      <c r="D82" s="8" t="s">
        <v>306</v>
      </c>
      <c r="E82" s="13">
        <f>일위대가!F481</f>
        <v>0</v>
      </c>
      <c r="F82" s="13">
        <f>일위대가!H481</f>
        <v>1390</v>
      </c>
      <c r="G82" s="13">
        <f>일위대가!J481</f>
        <v>55</v>
      </c>
      <c r="H82" s="13">
        <f t="shared" si="2"/>
        <v>1445</v>
      </c>
      <c r="I82" s="8" t="s">
        <v>1215</v>
      </c>
      <c r="J82" s="8" t="s">
        <v>52</v>
      </c>
      <c r="K82" s="5" t="s">
        <v>52</v>
      </c>
      <c r="L82" s="5" t="s">
        <v>52</v>
      </c>
      <c r="M82" s="5" t="s">
        <v>831</v>
      </c>
      <c r="N82" s="5" t="s">
        <v>52</v>
      </c>
    </row>
    <row r="83" spans="1:14" ht="30" customHeight="1">
      <c r="A83" s="8" t="s">
        <v>882</v>
      </c>
      <c r="B83" s="8" t="s">
        <v>879</v>
      </c>
      <c r="C83" s="8" t="s">
        <v>880</v>
      </c>
      <c r="D83" s="8" t="s">
        <v>227</v>
      </c>
      <c r="E83" s="13">
        <f>일위대가!F489</f>
        <v>63</v>
      </c>
      <c r="F83" s="13">
        <f>일위대가!H489</f>
        <v>3184</v>
      </c>
      <c r="G83" s="13">
        <f>일위대가!J489</f>
        <v>63</v>
      </c>
      <c r="H83" s="13">
        <f t="shared" si="2"/>
        <v>3310</v>
      </c>
      <c r="I83" s="8" t="s">
        <v>881</v>
      </c>
      <c r="J83" s="8" t="s">
        <v>52</v>
      </c>
      <c r="K83" s="5" t="s">
        <v>52</v>
      </c>
      <c r="L83" s="5" t="s">
        <v>52</v>
      </c>
      <c r="M83" s="5" t="s">
        <v>1223</v>
      </c>
      <c r="N83" s="5" t="s">
        <v>52</v>
      </c>
    </row>
    <row r="84" spans="1:14" ht="30" customHeight="1">
      <c r="A84" s="8" t="s">
        <v>886</v>
      </c>
      <c r="B84" s="8" t="s">
        <v>245</v>
      </c>
      <c r="C84" s="8" t="s">
        <v>884</v>
      </c>
      <c r="D84" s="8" t="s">
        <v>66</v>
      </c>
      <c r="E84" s="13">
        <f>일위대가!F494</f>
        <v>509</v>
      </c>
      <c r="F84" s="13">
        <f>일위대가!H494</f>
        <v>2433</v>
      </c>
      <c r="G84" s="13">
        <f>일위대가!J494</f>
        <v>0</v>
      </c>
      <c r="H84" s="13">
        <f t="shared" si="2"/>
        <v>2942</v>
      </c>
      <c r="I84" s="8" t="s">
        <v>885</v>
      </c>
      <c r="J84" s="8" t="s">
        <v>52</v>
      </c>
      <c r="K84" s="5" t="s">
        <v>52</v>
      </c>
      <c r="L84" s="5" t="s">
        <v>52</v>
      </c>
      <c r="M84" s="5" t="s">
        <v>729</v>
      </c>
      <c r="N84" s="5" t="s">
        <v>52</v>
      </c>
    </row>
    <row r="85" spans="1:14" ht="30" customHeight="1">
      <c r="A85" s="8" t="s">
        <v>891</v>
      </c>
      <c r="B85" s="8" t="s">
        <v>889</v>
      </c>
      <c r="C85" s="8" t="s">
        <v>52</v>
      </c>
      <c r="D85" s="8" t="s">
        <v>66</v>
      </c>
      <c r="E85" s="13">
        <f>일위대가!F500</f>
        <v>28257</v>
      </c>
      <c r="F85" s="13">
        <f>일위대가!H500</f>
        <v>738</v>
      </c>
      <c r="G85" s="13">
        <f>일위대가!J500</f>
        <v>0</v>
      </c>
      <c r="H85" s="13">
        <f t="shared" si="2"/>
        <v>28995</v>
      </c>
      <c r="I85" s="8" t="s">
        <v>890</v>
      </c>
      <c r="J85" s="8" t="s">
        <v>52</v>
      </c>
      <c r="K85" s="5" t="s">
        <v>52</v>
      </c>
      <c r="L85" s="5" t="s">
        <v>52</v>
      </c>
      <c r="M85" s="5" t="s">
        <v>1235</v>
      </c>
      <c r="N85" s="5" t="s">
        <v>52</v>
      </c>
    </row>
    <row r="86" spans="1:14" ht="30" customHeight="1">
      <c r="A86" s="8" t="s">
        <v>1231</v>
      </c>
      <c r="B86" s="8" t="s">
        <v>730</v>
      </c>
      <c r="C86" s="8" t="s">
        <v>884</v>
      </c>
      <c r="D86" s="8" t="s">
        <v>66</v>
      </c>
      <c r="E86" s="13">
        <f>일위대가!F506</f>
        <v>509</v>
      </c>
      <c r="F86" s="13">
        <f>일위대가!H506</f>
        <v>0</v>
      </c>
      <c r="G86" s="13">
        <f>일위대가!J506</f>
        <v>0</v>
      </c>
      <c r="H86" s="13">
        <f t="shared" si="2"/>
        <v>509</v>
      </c>
      <c r="I86" s="8" t="s">
        <v>1230</v>
      </c>
      <c r="J86" s="8" t="s">
        <v>52</v>
      </c>
      <c r="K86" s="5" t="s">
        <v>52</v>
      </c>
      <c r="L86" s="5" t="s">
        <v>52</v>
      </c>
      <c r="M86" s="5" t="s">
        <v>729</v>
      </c>
      <c r="N86" s="5" t="s">
        <v>52</v>
      </c>
    </row>
    <row r="87" spans="1:14" ht="30" customHeight="1">
      <c r="A87" s="8" t="s">
        <v>1244</v>
      </c>
      <c r="B87" s="8" t="s">
        <v>1241</v>
      </c>
      <c r="C87" s="8" t="s">
        <v>1242</v>
      </c>
      <c r="D87" s="8" t="s">
        <v>66</v>
      </c>
      <c r="E87" s="13">
        <f>일위대가!F510</f>
        <v>0</v>
      </c>
      <c r="F87" s="13">
        <f>일위대가!H510</f>
        <v>738</v>
      </c>
      <c r="G87" s="13">
        <f>일위대가!J510</f>
        <v>0</v>
      </c>
      <c r="H87" s="13">
        <f t="shared" si="2"/>
        <v>738</v>
      </c>
      <c r="I87" s="8" t="s">
        <v>1243</v>
      </c>
      <c r="J87" s="8" t="s">
        <v>52</v>
      </c>
      <c r="K87" s="5" t="s">
        <v>52</v>
      </c>
      <c r="L87" s="5" t="s">
        <v>52</v>
      </c>
      <c r="M87" s="5" t="s">
        <v>1235</v>
      </c>
      <c r="N87" s="5" t="s">
        <v>52</v>
      </c>
    </row>
    <row r="88" spans="1:14" ht="30" customHeight="1">
      <c r="A88" s="8" t="s">
        <v>899</v>
      </c>
      <c r="B88" s="8" t="s">
        <v>601</v>
      </c>
      <c r="C88" s="8" t="s">
        <v>897</v>
      </c>
      <c r="D88" s="8" t="s">
        <v>66</v>
      </c>
      <c r="E88" s="13">
        <f>일위대가!F520</f>
        <v>1947</v>
      </c>
      <c r="F88" s="13">
        <f>일위대가!H520</f>
        <v>11201</v>
      </c>
      <c r="G88" s="13">
        <f>일위대가!J520</f>
        <v>224</v>
      </c>
      <c r="H88" s="13">
        <f t="shared" si="2"/>
        <v>13372</v>
      </c>
      <c r="I88" s="8" t="s">
        <v>898</v>
      </c>
      <c r="J88" s="8" t="s">
        <v>52</v>
      </c>
      <c r="K88" s="5" t="s">
        <v>52</v>
      </c>
      <c r="L88" s="5" t="s">
        <v>52</v>
      </c>
      <c r="M88" s="5" t="s">
        <v>1257</v>
      </c>
      <c r="N88" s="5" t="s">
        <v>52</v>
      </c>
    </row>
    <row r="89" spans="1:14" ht="30" customHeight="1">
      <c r="A89" s="8" t="s">
        <v>906</v>
      </c>
      <c r="B89" s="8" t="s">
        <v>601</v>
      </c>
      <c r="C89" s="8" t="s">
        <v>904</v>
      </c>
      <c r="D89" s="8" t="s">
        <v>66</v>
      </c>
      <c r="E89" s="13">
        <f>일위대가!F531</f>
        <v>1947</v>
      </c>
      <c r="F89" s="13">
        <f>일위대가!H531</f>
        <v>13441</v>
      </c>
      <c r="G89" s="13">
        <f>일위대가!J531</f>
        <v>224</v>
      </c>
      <c r="H89" s="13">
        <f t="shared" si="2"/>
        <v>15612</v>
      </c>
      <c r="I89" s="8" t="s">
        <v>905</v>
      </c>
      <c r="J89" s="8" t="s">
        <v>52</v>
      </c>
      <c r="K89" s="5" t="s">
        <v>52</v>
      </c>
      <c r="L89" s="5" t="s">
        <v>52</v>
      </c>
      <c r="M89" s="5" t="s">
        <v>1257</v>
      </c>
      <c r="N89" s="5" t="s">
        <v>52</v>
      </c>
    </row>
    <row r="90" spans="1:14" ht="30" customHeight="1">
      <c r="A90" s="8" t="s">
        <v>911</v>
      </c>
      <c r="B90" s="8" t="s">
        <v>588</v>
      </c>
      <c r="C90" s="8" t="s">
        <v>909</v>
      </c>
      <c r="D90" s="8" t="s">
        <v>66</v>
      </c>
      <c r="E90" s="13">
        <f>일위대가!F539</f>
        <v>0</v>
      </c>
      <c r="F90" s="13">
        <f>일위대가!H539</f>
        <v>5160</v>
      </c>
      <c r="G90" s="13">
        <f>일위대가!J539</f>
        <v>0</v>
      </c>
      <c r="H90" s="13">
        <f t="shared" si="2"/>
        <v>5160</v>
      </c>
      <c r="I90" s="8" t="s">
        <v>910</v>
      </c>
      <c r="J90" s="8" t="s">
        <v>52</v>
      </c>
      <c r="K90" s="5" t="s">
        <v>52</v>
      </c>
      <c r="L90" s="5" t="s">
        <v>52</v>
      </c>
      <c r="M90" s="5" t="s">
        <v>896</v>
      </c>
      <c r="N90" s="5" t="s">
        <v>52</v>
      </c>
    </row>
    <row r="91" spans="1:14" ht="30" customHeight="1">
      <c r="A91" s="8" t="s">
        <v>938</v>
      </c>
      <c r="B91" s="8" t="s">
        <v>230</v>
      </c>
      <c r="C91" s="8" t="s">
        <v>936</v>
      </c>
      <c r="D91" s="8" t="s">
        <v>200</v>
      </c>
      <c r="E91" s="13">
        <f>일위대가!F544</f>
        <v>58872</v>
      </c>
      <c r="F91" s="13">
        <f>일위대가!H544</f>
        <v>1962409</v>
      </c>
      <c r="G91" s="13">
        <f>일위대가!J544</f>
        <v>0</v>
      </c>
      <c r="H91" s="13">
        <f t="shared" si="2"/>
        <v>2021281</v>
      </c>
      <c r="I91" s="8" t="s">
        <v>937</v>
      </c>
      <c r="J91" s="8" t="s">
        <v>52</v>
      </c>
      <c r="K91" s="5" t="s">
        <v>52</v>
      </c>
      <c r="L91" s="5" t="s">
        <v>52</v>
      </c>
      <c r="M91" s="5" t="s">
        <v>696</v>
      </c>
      <c r="N91" s="5" t="s">
        <v>52</v>
      </c>
    </row>
    <row r="92" spans="1:14" ht="30" customHeight="1">
      <c r="A92" s="8" t="s">
        <v>961</v>
      </c>
      <c r="B92" s="8" t="s">
        <v>959</v>
      </c>
      <c r="C92" s="8" t="s">
        <v>52</v>
      </c>
      <c r="D92" s="8" t="s">
        <v>186</v>
      </c>
      <c r="E92" s="13">
        <f>일위대가!F552</f>
        <v>461</v>
      </c>
      <c r="F92" s="13">
        <f>일위대가!H552</f>
        <v>9548</v>
      </c>
      <c r="G92" s="13">
        <f>일위대가!J552</f>
        <v>286</v>
      </c>
      <c r="H92" s="13">
        <f t="shared" si="2"/>
        <v>10295</v>
      </c>
      <c r="I92" s="8" t="s">
        <v>960</v>
      </c>
      <c r="J92" s="8" t="s">
        <v>52</v>
      </c>
      <c r="K92" s="5" t="s">
        <v>52</v>
      </c>
      <c r="L92" s="5" t="s">
        <v>52</v>
      </c>
      <c r="M92" s="5" t="s">
        <v>1288</v>
      </c>
      <c r="N92" s="5" t="s">
        <v>52</v>
      </c>
    </row>
    <row r="93" spans="1:14" ht="30" customHeight="1">
      <c r="A93" s="8" t="s">
        <v>1007</v>
      </c>
      <c r="B93" s="8" t="s">
        <v>1005</v>
      </c>
      <c r="C93" s="8" t="s">
        <v>52</v>
      </c>
      <c r="D93" s="8" t="s">
        <v>66</v>
      </c>
      <c r="E93" s="13">
        <f>일위대가!F558</f>
        <v>0</v>
      </c>
      <c r="F93" s="13">
        <f>일위대가!H558</f>
        <v>7055</v>
      </c>
      <c r="G93" s="13">
        <f>일위대가!J558</f>
        <v>423</v>
      </c>
      <c r="H93" s="13">
        <f t="shared" si="2"/>
        <v>7478</v>
      </c>
      <c r="I93" s="8" t="s">
        <v>1006</v>
      </c>
      <c r="J93" s="8" t="s">
        <v>52</v>
      </c>
      <c r="K93" s="5" t="s">
        <v>52</v>
      </c>
      <c r="L93" s="5" t="s">
        <v>52</v>
      </c>
      <c r="M93" s="5" t="s">
        <v>973</v>
      </c>
      <c r="N93" s="5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558"/>
  <sheetViews>
    <sheetView workbookViewId="0"/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35" width="2.625" hidden="1" customWidth="1"/>
    <col min="36" max="36" width="1.625" hidden="1" customWidth="1"/>
    <col min="37" max="37" width="24.625" hidden="1" customWidth="1"/>
    <col min="38" max="39" width="2.625" hidden="1" customWidth="1"/>
  </cols>
  <sheetData>
    <row r="1" spans="1:39" ht="30" customHeight="1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39" ht="30" customHeight="1">
      <c r="A2" s="36" t="s">
        <v>2</v>
      </c>
      <c r="B2" s="36" t="s">
        <v>3</v>
      </c>
      <c r="C2" s="36" t="s">
        <v>4</v>
      </c>
      <c r="D2" s="36" t="s">
        <v>5</v>
      </c>
      <c r="E2" s="36" t="s">
        <v>6</v>
      </c>
      <c r="F2" s="36"/>
      <c r="G2" s="36" t="s">
        <v>9</v>
      </c>
      <c r="H2" s="36"/>
      <c r="I2" s="36" t="s">
        <v>10</v>
      </c>
      <c r="J2" s="36"/>
      <c r="K2" s="36" t="s">
        <v>11</v>
      </c>
      <c r="L2" s="36"/>
      <c r="M2" s="36" t="s">
        <v>12</v>
      </c>
      <c r="N2" s="35" t="s">
        <v>516</v>
      </c>
      <c r="O2" s="35" t="s">
        <v>20</v>
      </c>
      <c r="P2" s="35" t="s">
        <v>22</v>
      </c>
      <c r="Q2" s="35" t="s">
        <v>23</v>
      </c>
      <c r="R2" s="35" t="s">
        <v>517</v>
      </c>
      <c r="S2" s="35" t="s">
        <v>25</v>
      </c>
      <c r="T2" s="35" t="s">
        <v>26</v>
      </c>
      <c r="U2" s="35" t="s">
        <v>27</v>
      </c>
      <c r="V2" s="35" t="s">
        <v>28</v>
      </c>
      <c r="W2" s="35" t="s">
        <v>29</v>
      </c>
      <c r="X2" s="35" t="s">
        <v>30</v>
      </c>
      <c r="Y2" s="35" t="s">
        <v>31</v>
      </c>
      <c r="Z2" s="35" t="s">
        <v>32</v>
      </c>
      <c r="AA2" s="35" t="s">
        <v>33</v>
      </c>
      <c r="AB2" s="35" t="s">
        <v>34</v>
      </c>
      <c r="AC2" s="35" t="s">
        <v>35</v>
      </c>
      <c r="AD2" s="35" t="s">
        <v>518</v>
      </c>
      <c r="AE2" s="35" t="s">
        <v>519</v>
      </c>
      <c r="AF2" s="35" t="s">
        <v>520</v>
      </c>
      <c r="AG2" s="35" t="s">
        <v>521</v>
      </c>
      <c r="AH2" s="35" t="s">
        <v>522</v>
      </c>
      <c r="AI2" s="35" t="s">
        <v>523</v>
      </c>
      <c r="AJ2" s="35" t="s">
        <v>48</v>
      </c>
      <c r="AK2" s="35" t="s">
        <v>524</v>
      </c>
      <c r="AL2" s="2" t="s">
        <v>515</v>
      </c>
      <c r="AM2" s="2" t="s">
        <v>21</v>
      </c>
    </row>
    <row r="3" spans="1:39" ht="30" customHeight="1">
      <c r="A3" s="36"/>
      <c r="B3" s="36"/>
      <c r="C3" s="36"/>
      <c r="D3" s="36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9" ht="30" customHeight="1">
      <c r="A4" s="40" t="s">
        <v>525</v>
      </c>
      <c r="B4" s="40"/>
      <c r="C4" s="40"/>
      <c r="D4" s="40"/>
      <c r="E4" s="41"/>
      <c r="F4" s="42"/>
      <c r="G4" s="41"/>
      <c r="H4" s="42"/>
      <c r="I4" s="41"/>
      <c r="J4" s="42"/>
      <c r="K4" s="41"/>
      <c r="L4" s="42"/>
      <c r="M4" s="40"/>
      <c r="N4" s="2" t="s">
        <v>60</v>
      </c>
    </row>
    <row r="5" spans="1:39" ht="30" customHeight="1">
      <c r="A5" s="8" t="s">
        <v>527</v>
      </c>
      <c r="B5" s="8" t="s">
        <v>528</v>
      </c>
      <c r="C5" s="8" t="s">
        <v>306</v>
      </c>
      <c r="D5" s="9">
        <v>0.12</v>
      </c>
      <c r="E5" s="12">
        <f>단가대비표!O59</f>
        <v>20830</v>
      </c>
      <c r="F5" s="13">
        <f t="shared" ref="F5:F14" si="0">TRUNC(E5*D5,1)</f>
        <v>2499.6</v>
      </c>
      <c r="G5" s="12">
        <f>단가대비표!P59</f>
        <v>0</v>
      </c>
      <c r="H5" s="13">
        <f t="shared" ref="H5:H14" si="1">TRUNC(G5*D5,1)</f>
        <v>0</v>
      </c>
      <c r="I5" s="12">
        <f>단가대비표!V59</f>
        <v>0</v>
      </c>
      <c r="J5" s="13">
        <f t="shared" ref="J5:J14" si="2">TRUNC(I5*D5,1)</f>
        <v>0</v>
      </c>
      <c r="K5" s="12">
        <f t="shared" ref="K5:K14" si="3">TRUNC(E5+G5+I5,1)</f>
        <v>20830</v>
      </c>
      <c r="L5" s="13">
        <f t="shared" ref="L5:L14" si="4">TRUNC(F5+H5+J5,1)</f>
        <v>2499.6</v>
      </c>
      <c r="M5" s="8" t="s">
        <v>52</v>
      </c>
      <c r="N5" s="5" t="s">
        <v>60</v>
      </c>
      <c r="O5" s="5" t="s">
        <v>529</v>
      </c>
      <c r="P5" s="5" t="s">
        <v>62</v>
      </c>
      <c r="Q5" s="5" t="s">
        <v>62</v>
      </c>
      <c r="R5" s="5" t="s">
        <v>61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5" t="s">
        <v>52</v>
      </c>
      <c r="AK5" s="5" t="s">
        <v>530</v>
      </c>
      <c r="AL5" s="5" t="s">
        <v>52</v>
      </c>
      <c r="AM5" s="5" t="s">
        <v>52</v>
      </c>
    </row>
    <row r="6" spans="1:39" ht="30" customHeight="1">
      <c r="A6" s="8" t="s">
        <v>527</v>
      </c>
      <c r="B6" s="8" t="s">
        <v>531</v>
      </c>
      <c r="C6" s="8" t="s">
        <v>306</v>
      </c>
      <c r="D6" s="9">
        <v>0.12</v>
      </c>
      <c r="E6" s="12">
        <f>단가대비표!O60</f>
        <v>6640</v>
      </c>
      <c r="F6" s="13">
        <f t="shared" si="0"/>
        <v>796.8</v>
      </c>
      <c r="G6" s="12">
        <f>단가대비표!P60</f>
        <v>0</v>
      </c>
      <c r="H6" s="13">
        <f t="shared" si="1"/>
        <v>0</v>
      </c>
      <c r="I6" s="12">
        <f>단가대비표!V60</f>
        <v>0</v>
      </c>
      <c r="J6" s="13">
        <f t="shared" si="2"/>
        <v>0</v>
      </c>
      <c r="K6" s="12">
        <f t="shared" si="3"/>
        <v>6640</v>
      </c>
      <c r="L6" s="13">
        <f t="shared" si="4"/>
        <v>796.8</v>
      </c>
      <c r="M6" s="8" t="s">
        <v>52</v>
      </c>
      <c r="N6" s="5" t="s">
        <v>60</v>
      </c>
      <c r="O6" s="5" t="s">
        <v>532</v>
      </c>
      <c r="P6" s="5" t="s">
        <v>62</v>
      </c>
      <c r="Q6" s="5" t="s">
        <v>62</v>
      </c>
      <c r="R6" s="5" t="s">
        <v>61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5" t="s">
        <v>52</v>
      </c>
      <c r="AK6" s="5" t="s">
        <v>533</v>
      </c>
      <c r="AL6" s="5" t="s">
        <v>52</v>
      </c>
      <c r="AM6" s="5" t="s">
        <v>52</v>
      </c>
    </row>
    <row r="7" spans="1:39" ht="30" customHeight="1">
      <c r="A7" s="8" t="s">
        <v>527</v>
      </c>
      <c r="B7" s="8" t="s">
        <v>534</v>
      </c>
      <c r="C7" s="8" t="s">
        <v>306</v>
      </c>
      <c r="D7" s="9">
        <v>0.24</v>
      </c>
      <c r="E7" s="12">
        <f>단가대비표!O61</f>
        <v>24500</v>
      </c>
      <c r="F7" s="13">
        <f t="shared" si="0"/>
        <v>5880</v>
      </c>
      <c r="G7" s="12">
        <f>단가대비표!P61</f>
        <v>0</v>
      </c>
      <c r="H7" s="13">
        <f t="shared" si="1"/>
        <v>0</v>
      </c>
      <c r="I7" s="12">
        <f>단가대비표!V61</f>
        <v>0</v>
      </c>
      <c r="J7" s="13">
        <f t="shared" si="2"/>
        <v>0</v>
      </c>
      <c r="K7" s="12">
        <f t="shared" si="3"/>
        <v>24500</v>
      </c>
      <c r="L7" s="13">
        <f t="shared" si="4"/>
        <v>5880</v>
      </c>
      <c r="M7" s="8" t="s">
        <v>52</v>
      </c>
      <c r="N7" s="5" t="s">
        <v>60</v>
      </c>
      <c r="O7" s="5" t="s">
        <v>535</v>
      </c>
      <c r="P7" s="5" t="s">
        <v>62</v>
      </c>
      <c r="Q7" s="5" t="s">
        <v>62</v>
      </c>
      <c r="R7" s="5" t="s">
        <v>61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5" t="s">
        <v>52</v>
      </c>
      <c r="AK7" s="5" t="s">
        <v>536</v>
      </c>
      <c r="AL7" s="5" t="s">
        <v>52</v>
      </c>
      <c r="AM7" s="5" t="s">
        <v>52</v>
      </c>
    </row>
    <row r="8" spans="1:39" ht="30" customHeight="1">
      <c r="A8" s="8" t="s">
        <v>527</v>
      </c>
      <c r="B8" s="8" t="s">
        <v>537</v>
      </c>
      <c r="C8" s="8" t="s">
        <v>306</v>
      </c>
      <c r="D8" s="9">
        <v>0.24</v>
      </c>
      <c r="E8" s="12">
        <f>단가대비표!O64</f>
        <v>2200</v>
      </c>
      <c r="F8" s="13">
        <f t="shared" si="0"/>
        <v>528</v>
      </c>
      <c r="G8" s="12">
        <f>단가대비표!P64</f>
        <v>0</v>
      </c>
      <c r="H8" s="13">
        <f t="shared" si="1"/>
        <v>0</v>
      </c>
      <c r="I8" s="12">
        <f>단가대비표!V64</f>
        <v>0</v>
      </c>
      <c r="J8" s="13">
        <f t="shared" si="2"/>
        <v>0</v>
      </c>
      <c r="K8" s="12">
        <f t="shared" si="3"/>
        <v>2200</v>
      </c>
      <c r="L8" s="13">
        <f t="shared" si="4"/>
        <v>528</v>
      </c>
      <c r="M8" s="8" t="s">
        <v>52</v>
      </c>
      <c r="N8" s="5" t="s">
        <v>60</v>
      </c>
      <c r="O8" s="5" t="s">
        <v>538</v>
      </c>
      <c r="P8" s="5" t="s">
        <v>62</v>
      </c>
      <c r="Q8" s="5" t="s">
        <v>62</v>
      </c>
      <c r="R8" s="5" t="s">
        <v>61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5" t="s">
        <v>52</v>
      </c>
      <c r="AK8" s="5" t="s">
        <v>539</v>
      </c>
      <c r="AL8" s="5" t="s">
        <v>52</v>
      </c>
      <c r="AM8" s="5" t="s">
        <v>52</v>
      </c>
    </row>
    <row r="9" spans="1:39" ht="30" customHeight="1">
      <c r="A9" s="8" t="s">
        <v>527</v>
      </c>
      <c r="B9" s="8" t="s">
        <v>540</v>
      </c>
      <c r="C9" s="8" t="s">
        <v>306</v>
      </c>
      <c r="D9" s="9">
        <v>0.12</v>
      </c>
      <c r="E9" s="12">
        <f>단가대비표!O62</f>
        <v>850</v>
      </c>
      <c r="F9" s="13">
        <f t="shared" si="0"/>
        <v>102</v>
      </c>
      <c r="G9" s="12">
        <f>단가대비표!P62</f>
        <v>0</v>
      </c>
      <c r="H9" s="13">
        <f t="shared" si="1"/>
        <v>0</v>
      </c>
      <c r="I9" s="12">
        <f>단가대비표!V62</f>
        <v>0</v>
      </c>
      <c r="J9" s="13">
        <f t="shared" si="2"/>
        <v>0</v>
      </c>
      <c r="K9" s="12">
        <f t="shared" si="3"/>
        <v>850</v>
      </c>
      <c r="L9" s="13">
        <f t="shared" si="4"/>
        <v>102</v>
      </c>
      <c r="M9" s="8" t="s">
        <v>52</v>
      </c>
      <c r="N9" s="5" t="s">
        <v>60</v>
      </c>
      <c r="O9" s="5" t="s">
        <v>541</v>
      </c>
      <c r="P9" s="5" t="s">
        <v>62</v>
      </c>
      <c r="Q9" s="5" t="s">
        <v>62</v>
      </c>
      <c r="R9" s="5" t="s">
        <v>61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5" t="s">
        <v>52</v>
      </c>
      <c r="AK9" s="5" t="s">
        <v>542</v>
      </c>
      <c r="AL9" s="5" t="s">
        <v>52</v>
      </c>
      <c r="AM9" s="5" t="s">
        <v>52</v>
      </c>
    </row>
    <row r="10" spans="1:39" ht="30" customHeight="1">
      <c r="A10" s="8" t="s">
        <v>527</v>
      </c>
      <c r="B10" s="8" t="s">
        <v>543</v>
      </c>
      <c r="C10" s="8" t="s">
        <v>306</v>
      </c>
      <c r="D10" s="9">
        <v>0.24</v>
      </c>
      <c r="E10" s="12">
        <f>단가대비표!O63</f>
        <v>1200</v>
      </c>
      <c r="F10" s="13">
        <f t="shared" si="0"/>
        <v>288</v>
      </c>
      <c r="G10" s="12">
        <f>단가대비표!P63</f>
        <v>0</v>
      </c>
      <c r="H10" s="13">
        <f t="shared" si="1"/>
        <v>0</v>
      </c>
      <c r="I10" s="12">
        <f>단가대비표!V63</f>
        <v>0</v>
      </c>
      <c r="J10" s="13">
        <f t="shared" si="2"/>
        <v>0</v>
      </c>
      <c r="K10" s="12">
        <f t="shared" si="3"/>
        <v>1200</v>
      </c>
      <c r="L10" s="13">
        <f t="shared" si="4"/>
        <v>288</v>
      </c>
      <c r="M10" s="8" t="s">
        <v>52</v>
      </c>
      <c r="N10" s="5" t="s">
        <v>60</v>
      </c>
      <c r="O10" s="5" t="s">
        <v>544</v>
      </c>
      <c r="P10" s="5" t="s">
        <v>62</v>
      </c>
      <c r="Q10" s="5" t="s">
        <v>62</v>
      </c>
      <c r="R10" s="5" t="s">
        <v>61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5" t="s">
        <v>52</v>
      </c>
      <c r="AK10" s="5" t="s">
        <v>545</v>
      </c>
      <c r="AL10" s="5" t="s">
        <v>52</v>
      </c>
      <c r="AM10" s="5" t="s">
        <v>52</v>
      </c>
    </row>
    <row r="11" spans="1:39" ht="30" customHeight="1">
      <c r="A11" s="8" t="s">
        <v>527</v>
      </c>
      <c r="B11" s="8" t="s">
        <v>546</v>
      </c>
      <c r="C11" s="8" t="s">
        <v>306</v>
      </c>
      <c r="D11" s="9">
        <v>0.36</v>
      </c>
      <c r="E11" s="12">
        <f>단가대비표!O65</f>
        <v>10000</v>
      </c>
      <c r="F11" s="13">
        <f t="shared" si="0"/>
        <v>3600</v>
      </c>
      <c r="G11" s="12">
        <f>단가대비표!P65</f>
        <v>0</v>
      </c>
      <c r="H11" s="13">
        <f t="shared" si="1"/>
        <v>0</v>
      </c>
      <c r="I11" s="12">
        <f>단가대비표!V65</f>
        <v>0</v>
      </c>
      <c r="J11" s="13">
        <f t="shared" si="2"/>
        <v>0</v>
      </c>
      <c r="K11" s="12">
        <f t="shared" si="3"/>
        <v>10000</v>
      </c>
      <c r="L11" s="13">
        <f t="shared" si="4"/>
        <v>3600</v>
      </c>
      <c r="M11" s="8" t="s">
        <v>52</v>
      </c>
      <c r="N11" s="5" t="s">
        <v>60</v>
      </c>
      <c r="O11" s="5" t="s">
        <v>547</v>
      </c>
      <c r="P11" s="5" t="s">
        <v>62</v>
      </c>
      <c r="Q11" s="5" t="s">
        <v>62</v>
      </c>
      <c r="R11" s="5" t="s">
        <v>61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 t="s">
        <v>52</v>
      </c>
      <c r="AK11" s="5" t="s">
        <v>548</v>
      </c>
      <c r="AL11" s="5" t="s">
        <v>52</v>
      </c>
      <c r="AM11" s="5" t="s">
        <v>52</v>
      </c>
    </row>
    <row r="12" spans="1:39" ht="30" customHeight="1">
      <c r="A12" s="8" t="s">
        <v>527</v>
      </c>
      <c r="B12" s="8" t="s">
        <v>549</v>
      </c>
      <c r="C12" s="8" t="s">
        <v>306</v>
      </c>
      <c r="D12" s="9">
        <v>0.36</v>
      </c>
      <c r="E12" s="12">
        <f>단가대비표!O66</f>
        <v>9000</v>
      </c>
      <c r="F12" s="13">
        <f t="shared" si="0"/>
        <v>3240</v>
      </c>
      <c r="G12" s="12">
        <f>단가대비표!P66</f>
        <v>0</v>
      </c>
      <c r="H12" s="13">
        <f t="shared" si="1"/>
        <v>0</v>
      </c>
      <c r="I12" s="12">
        <f>단가대비표!V66</f>
        <v>0</v>
      </c>
      <c r="J12" s="13">
        <f t="shared" si="2"/>
        <v>0</v>
      </c>
      <c r="K12" s="12">
        <f t="shared" si="3"/>
        <v>9000</v>
      </c>
      <c r="L12" s="13">
        <f t="shared" si="4"/>
        <v>3240</v>
      </c>
      <c r="M12" s="8" t="s">
        <v>52</v>
      </c>
      <c r="N12" s="5" t="s">
        <v>60</v>
      </c>
      <c r="O12" s="5" t="s">
        <v>550</v>
      </c>
      <c r="P12" s="5" t="s">
        <v>62</v>
      </c>
      <c r="Q12" s="5" t="s">
        <v>62</v>
      </c>
      <c r="R12" s="5" t="s">
        <v>61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5" t="s">
        <v>52</v>
      </c>
      <c r="AK12" s="5" t="s">
        <v>551</v>
      </c>
      <c r="AL12" s="5" t="s">
        <v>52</v>
      </c>
      <c r="AM12" s="5" t="s">
        <v>52</v>
      </c>
    </row>
    <row r="13" spans="1:39" ht="30" customHeight="1">
      <c r="A13" s="8" t="s">
        <v>552</v>
      </c>
      <c r="B13" s="8" t="s">
        <v>553</v>
      </c>
      <c r="C13" s="8" t="s">
        <v>96</v>
      </c>
      <c r="D13" s="9">
        <v>3.15E-2</v>
      </c>
      <c r="E13" s="12">
        <f>단가대비표!O29</f>
        <v>389221.55</v>
      </c>
      <c r="F13" s="13">
        <f t="shared" si="0"/>
        <v>12260.4</v>
      </c>
      <c r="G13" s="12">
        <f>단가대비표!P29</f>
        <v>0</v>
      </c>
      <c r="H13" s="13">
        <f t="shared" si="1"/>
        <v>0</v>
      </c>
      <c r="I13" s="12">
        <f>단가대비표!V29</f>
        <v>0</v>
      </c>
      <c r="J13" s="13">
        <f t="shared" si="2"/>
        <v>0</v>
      </c>
      <c r="K13" s="12">
        <f t="shared" si="3"/>
        <v>389221.5</v>
      </c>
      <c r="L13" s="13">
        <f t="shared" si="4"/>
        <v>12260.4</v>
      </c>
      <c r="M13" s="8" t="s">
        <v>52</v>
      </c>
      <c r="N13" s="5" t="s">
        <v>60</v>
      </c>
      <c r="O13" s="5" t="s">
        <v>554</v>
      </c>
      <c r="P13" s="5" t="s">
        <v>62</v>
      </c>
      <c r="Q13" s="5" t="s">
        <v>62</v>
      </c>
      <c r="R13" s="5" t="s">
        <v>61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" t="s">
        <v>52</v>
      </c>
      <c r="AK13" s="5" t="s">
        <v>555</v>
      </c>
      <c r="AL13" s="5" t="s">
        <v>52</v>
      </c>
      <c r="AM13" s="5" t="s">
        <v>52</v>
      </c>
    </row>
    <row r="14" spans="1:39" ht="30" customHeight="1">
      <c r="A14" s="8" t="s">
        <v>556</v>
      </c>
      <c r="B14" s="8" t="s">
        <v>557</v>
      </c>
      <c r="C14" s="8" t="s">
        <v>58</v>
      </c>
      <c r="D14" s="9">
        <v>1</v>
      </c>
      <c r="E14" s="12">
        <f>일위대가목록!E57</f>
        <v>0</v>
      </c>
      <c r="F14" s="13">
        <f t="shared" si="0"/>
        <v>0</v>
      </c>
      <c r="G14" s="12">
        <f>일위대가목록!F57</f>
        <v>59406</v>
      </c>
      <c r="H14" s="13">
        <f t="shared" si="1"/>
        <v>59406</v>
      </c>
      <c r="I14" s="12">
        <f>일위대가목록!G57</f>
        <v>0</v>
      </c>
      <c r="J14" s="13">
        <f t="shared" si="2"/>
        <v>0</v>
      </c>
      <c r="K14" s="12">
        <f t="shared" si="3"/>
        <v>59406</v>
      </c>
      <c r="L14" s="13">
        <f t="shared" si="4"/>
        <v>59406</v>
      </c>
      <c r="M14" s="8" t="s">
        <v>558</v>
      </c>
      <c r="N14" s="5" t="s">
        <v>60</v>
      </c>
      <c r="O14" s="5" t="s">
        <v>559</v>
      </c>
      <c r="P14" s="5" t="s">
        <v>61</v>
      </c>
      <c r="Q14" s="5" t="s">
        <v>62</v>
      </c>
      <c r="R14" s="5" t="s">
        <v>62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5" t="s">
        <v>52</v>
      </c>
      <c r="AK14" s="5" t="s">
        <v>560</v>
      </c>
      <c r="AL14" s="5" t="s">
        <v>52</v>
      </c>
      <c r="AM14" s="5" t="s">
        <v>52</v>
      </c>
    </row>
    <row r="15" spans="1:39" ht="30" customHeight="1">
      <c r="A15" s="8" t="s">
        <v>561</v>
      </c>
      <c r="B15" s="8" t="s">
        <v>52</v>
      </c>
      <c r="C15" s="8" t="s">
        <v>52</v>
      </c>
      <c r="D15" s="9"/>
      <c r="E15" s="12"/>
      <c r="F15" s="13">
        <f>TRUNC(SUMIF(N5:N14, N4, F5:F14),0)</f>
        <v>29194</v>
      </c>
      <c r="G15" s="12"/>
      <c r="H15" s="13">
        <f>TRUNC(SUMIF(N5:N14, N4, H5:H14),0)</f>
        <v>59406</v>
      </c>
      <c r="I15" s="12"/>
      <c r="J15" s="13">
        <f>TRUNC(SUMIF(N5:N14, N4, J5:J14),0)</f>
        <v>0</v>
      </c>
      <c r="K15" s="12"/>
      <c r="L15" s="13">
        <f>F15+H15+J15</f>
        <v>88600</v>
      </c>
      <c r="M15" s="8" t="s">
        <v>52</v>
      </c>
      <c r="N15" s="5" t="s">
        <v>71</v>
      </c>
      <c r="O15" s="5" t="s">
        <v>71</v>
      </c>
      <c r="P15" s="5" t="s">
        <v>52</v>
      </c>
      <c r="Q15" s="5" t="s">
        <v>52</v>
      </c>
      <c r="R15" s="5" t="s">
        <v>52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5" t="s">
        <v>52</v>
      </c>
      <c r="AK15" s="5" t="s">
        <v>52</v>
      </c>
      <c r="AL15" s="5" t="s">
        <v>52</v>
      </c>
      <c r="AM15" s="5" t="s">
        <v>52</v>
      </c>
    </row>
    <row r="16" spans="1:39" ht="30" customHeight="1">
      <c r="A16" s="9"/>
      <c r="B16" s="9"/>
      <c r="C16" s="9"/>
      <c r="D16" s="9"/>
      <c r="E16" s="12"/>
      <c r="F16" s="13"/>
      <c r="G16" s="12"/>
      <c r="H16" s="13"/>
      <c r="I16" s="12"/>
      <c r="J16" s="13"/>
      <c r="K16" s="12"/>
      <c r="L16" s="13"/>
      <c r="M16" s="9"/>
    </row>
    <row r="17" spans="1:39" ht="30" customHeight="1">
      <c r="A17" s="40" t="s">
        <v>562</v>
      </c>
      <c r="B17" s="40"/>
      <c r="C17" s="40"/>
      <c r="D17" s="40"/>
      <c r="E17" s="41"/>
      <c r="F17" s="42"/>
      <c r="G17" s="41"/>
      <c r="H17" s="42"/>
      <c r="I17" s="41"/>
      <c r="J17" s="42"/>
      <c r="K17" s="41"/>
      <c r="L17" s="42"/>
      <c r="M17" s="40"/>
      <c r="N17" s="2" t="s">
        <v>68</v>
      </c>
    </row>
    <row r="18" spans="1:39" ht="30" customHeight="1">
      <c r="A18" s="8" t="s">
        <v>563</v>
      </c>
      <c r="B18" s="8" t="s">
        <v>564</v>
      </c>
      <c r="C18" s="8" t="s">
        <v>565</v>
      </c>
      <c r="D18" s="9">
        <v>3.5000000000000003E-2</v>
      </c>
      <c r="E18" s="12">
        <f>단가대비표!O109</f>
        <v>0</v>
      </c>
      <c r="F18" s="13">
        <f>TRUNC(E18*D18,1)</f>
        <v>0</v>
      </c>
      <c r="G18" s="12">
        <f>단가대비표!P109</f>
        <v>102628</v>
      </c>
      <c r="H18" s="13">
        <f>TRUNC(G18*D18,1)</f>
        <v>3591.9</v>
      </c>
      <c r="I18" s="12">
        <f>단가대비표!V109</f>
        <v>0</v>
      </c>
      <c r="J18" s="13">
        <f>TRUNC(I18*D18,1)</f>
        <v>0</v>
      </c>
      <c r="K18" s="12">
        <f>TRUNC(E18+G18+I18,1)</f>
        <v>102628</v>
      </c>
      <c r="L18" s="13">
        <f>TRUNC(F18+H18+J18,1)</f>
        <v>3591.9</v>
      </c>
      <c r="M18" s="8" t="s">
        <v>52</v>
      </c>
      <c r="N18" s="5" t="s">
        <v>68</v>
      </c>
      <c r="O18" s="5" t="s">
        <v>566</v>
      </c>
      <c r="P18" s="5" t="s">
        <v>62</v>
      </c>
      <c r="Q18" s="5" t="s">
        <v>62</v>
      </c>
      <c r="R18" s="5" t="s">
        <v>61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5" t="s">
        <v>52</v>
      </c>
      <c r="AK18" s="5" t="s">
        <v>567</v>
      </c>
      <c r="AL18" s="5" t="s">
        <v>52</v>
      </c>
      <c r="AM18" s="5" t="s">
        <v>52</v>
      </c>
    </row>
    <row r="19" spans="1:39" ht="30" customHeight="1">
      <c r="A19" s="8" t="s">
        <v>561</v>
      </c>
      <c r="B19" s="8" t="s">
        <v>52</v>
      </c>
      <c r="C19" s="8" t="s">
        <v>52</v>
      </c>
      <c r="D19" s="9"/>
      <c r="E19" s="12"/>
      <c r="F19" s="13">
        <f>TRUNC(SUMIF(N18:N18, N17, F18:F18),0)</f>
        <v>0</v>
      </c>
      <c r="G19" s="12"/>
      <c r="H19" s="13">
        <f>TRUNC(SUMIF(N18:N18, N17, H18:H18),0)</f>
        <v>3591</v>
      </c>
      <c r="I19" s="12"/>
      <c r="J19" s="13">
        <f>TRUNC(SUMIF(N18:N18, N17, J18:J18),0)</f>
        <v>0</v>
      </c>
      <c r="K19" s="12"/>
      <c r="L19" s="13">
        <f>F19+H19+J19</f>
        <v>3591</v>
      </c>
      <c r="M19" s="8" t="s">
        <v>52</v>
      </c>
      <c r="N19" s="5" t="s">
        <v>71</v>
      </c>
      <c r="O19" s="5" t="s">
        <v>71</v>
      </c>
      <c r="P19" s="5" t="s">
        <v>52</v>
      </c>
      <c r="Q19" s="5" t="s">
        <v>52</v>
      </c>
      <c r="R19" s="5" t="s">
        <v>52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5" t="s">
        <v>52</v>
      </c>
      <c r="AK19" s="5" t="s">
        <v>52</v>
      </c>
      <c r="AL19" s="5" t="s">
        <v>52</v>
      </c>
      <c r="AM19" s="5" t="s">
        <v>52</v>
      </c>
    </row>
    <row r="20" spans="1:39" ht="30" customHeight="1">
      <c r="A20" s="9"/>
      <c r="B20" s="9"/>
      <c r="C20" s="9"/>
      <c r="D20" s="9"/>
      <c r="E20" s="12"/>
      <c r="F20" s="13"/>
      <c r="G20" s="12"/>
      <c r="H20" s="13"/>
      <c r="I20" s="12"/>
      <c r="J20" s="13"/>
      <c r="K20" s="12"/>
      <c r="L20" s="13"/>
      <c r="M20" s="9"/>
    </row>
    <row r="21" spans="1:39" ht="30" customHeight="1">
      <c r="A21" s="40" t="s">
        <v>568</v>
      </c>
      <c r="B21" s="40"/>
      <c r="C21" s="40"/>
      <c r="D21" s="40"/>
      <c r="E21" s="41"/>
      <c r="F21" s="42"/>
      <c r="G21" s="41"/>
      <c r="H21" s="42"/>
      <c r="I21" s="41"/>
      <c r="J21" s="42"/>
      <c r="K21" s="41"/>
      <c r="L21" s="42"/>
      <c r="M21" s="40"/>
      <c r="N21" s="2" t="s">
        <v>77</v>
      </c>
    </row>
    <row r="22" spans="1:39" ht="30" customHeight="1">
      <c r="A22" s="8" t="s">
        <v>569</v>
      </c>
      <c r="B22" s="8" t="s">
        <v>570</v>
      </c>
      <c r="C22" s="8" t="s">
        <v>66</v>
      </c>
      <c r="D22" s="9">
        <v>1.05</v>
      </c>
      <c r="E22" s="12">
        <f>단가대비표!O35</f>
        <v>1740</v>
      </c>
      <c r="F22" s="13">
        <f>TRUNC(E22*D22,1)</f>
        <v>1827</v>
      </c>
      <c r="G22" s="12">
        <f>단가대비표!P35</f>
        <v>0</v>
      </c>
      <c r="H22" s="13">
        <f>TRUNC(G22*D22,1)</f>
        <v>0</v>
      </c>
      <c r="I22" s="12">
        <f>단가대비표!V35</f>
        <v>0</v>
      </c>
      <c r="J22" s="13">
        <f>TRUNC(I22*D22,1)</f>
        <v>0</v>
      </c>
      <c r="K22" s="12">
        <f>TRUNC(E22+G22+I22,1)</f>
        <v>1740</v>
      </c>
      <c r="L22" s="13">
        <f>TRUNC(F22+H22+J22,1)</f>
        <v>1827</v>
      </c>
      <c r="M22" s="8" t="s">
        <v>52</v>
      </c>
      <c r="N22" s="5" t="s">
        <v>77</v>
      </c>
      <c r="O22" s="5" t="s">
        <v>571</v>
      </c>
      <c r="P22" s="5" t="s">
        <v>62</v>
      </c>
      <c r="Q22" s="5" t="s">
        <v>62</v>
      </c>
      <c r="R22" s="5" t="s">
        <v>61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5" t="s">
        <v>52</v>
      </c>
      <c r="AK22" s="5" t="s">
        <v>572</v>
      </c>
      <c r="AL22" s="5" t="s">
        <v>52</v>
      </c>
      <c r="AM22" s="5" t="s">
        <v>52</v>
      </c>
    </row>
    <row r="23" spans="1:39" ht="30" customHeight="1">
      <c r="A23" s="8" t="s">
        <v>74</v>
      </c>
      <c r="B23" s="8" t="s">
        <v>573</v>
      </c>
      <c r="C23" s="8" t="s">
        <v>66</v>
      </c>
      <c r="D23" s="9">
        <v>1</v>
      </c>
      <c r="E23" s="12">
        <f>일위대가목록!E58</f>
        <v>0</v>
      </c>
      <c r="F23" s="13">
        <f>TRUNC(E23*D23,1)</f>
        <v>0</v>
      </c>
      <c r="G23" s="12">
        <f>일위대가목록!F58</f>
        <v>6741</v>
      </c>
      <c r="H23" s="13">
        <f>TRUNC(G23*D23,1)</f>
        <v>6741</v>
      </c>
      <c r="I23" s="12">
        <f>일위대가목록!G58</f>
        <v>67</v>
      </c>
      <c r="J23" s="13">
        <f>TRUNC(I23*D23,1)</f>
        <v>67</v>
      </c>
      <c r="K23" s="12">
        <f>TRUNC(E23+G23+I23,1)</f>
        <v>6808</v>
      </c>
      <c r="L23" s="13">
        <f>TRUNC(F23+H23+J23,1)</f>
        <v>6808</v>
      </c>
      <c r="M23" s="8" t="s">
        <v>574</v>
      </c>
      <c r="N23" s="5" t="s">
        <v>77</v>
      </c>
      <c r="O23" s="5" t="s">
        <v>575</v>
      </c>
      <c r="P23" s="5" t="s">
        <v>61</v>
      </c>
      <c r="Q23" s="5" t="s">
        <v>62</v>
      </c>
      <c r="R23" s="5" t="s">
        <v>62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" t="s">
        <v>52</v>
      </c>
      <c r="AK23" s="5" t="s">
        <v>576</v>
      </c>
      <c r="AL23" s="5" t="s">
        <v>52</v>
      </c>
      <c r="AM23" s="5" t="s">
        <v>52</v>
      </c>
    </row>
    <row r="24" spans="1:39" ht="30" customHeight="1">
      <c r="A24" s="8" t="s">
        <v>561</v>
      </c>
      <c r="B24" s="8" t="s">
        <v>52</v>
      </c>
      <c r="C24" s="8" t="s">
        <v>52</v>
      </c>
      <c r="D24" s="9"/>
      <c r="E24" s="12"/>
      <c r="F24" s="13">
        <f>TRUNC(SUMIF(N22:N23, N21, F22:F23),0)</f>
        <v>1827</v>
      </c>
      <c r="G24" s="12"/>
      <c r="H24" s="13">
        <f>TRUNC(SUMIF(N22:N23, N21, H22:H23),0)</f>
        <v>6741</v>
      </c>
      <c r="I24" s="12"/>
      <c r="J24" s="13">
        <f>TRUNC(SUMIF(N22:N23, N21, J22:J23),0)</f>
        <v>67</v>
      </c>
      <c r="K24" s="12"/>
      <c r="L24" s="13">
        <f>F24+H24+J24</f>
        <v>8635</v>
      </c>
      <c r="M24" s="8" t="s">
        <v>52</v>
      </c>
      <c r="N24" s="5" t="s">
        <v>71</v>
      </c>
      <c r="O24" s="5" t="s">
        <v>71</v>
      </c>
      <c r="P24" s="5" t="s">
        <v>52</v>
      </c>
      <c r="Q24" s="5" t="s">
        <v>52</v>
      </c>
      <c r="R24" s="5" t="s">
        <v>52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5" t="s">
        <v>52</v>
      </c>
      <c r="AK24" s="5" t="s">
        <v>52</v>
      </c>
      <c r="AL24" s="5" t="s">
        <v>52</v>
      </c>
      <c r="AM24" s="5" t="s">
        <v>52</v>
      </c>
    </row>
    <row r="25" spans="1:39" ht="30" customHeight="1">
      <c r="A25" s="9"/>
      <c r="B25" s="9"/>
      <c r="C25" s="9"/>
      <c r="D25" s="9"/>
      <c r="E25" s="12"/>
      <c r="F25" s="13"/>
      <c r="G25" s="12"/>
      <c r="H25" s="13"/>
      <c r="I25" s="12"/>
      <c r="J25" s="13"/>
      <c r="K25" s="12"/>
      <c r="L25" s="13"/>
      <c r="M25" s="9"/>
    </row>
    <row r="26" spans="1:39" ht="30" customHeight="1">
      <c r="A26" s="40" t="s">
        <v>577</v>
      </c>
      <c r="B26" s="40"/>
      <c r="C26" s="40"/>
      <c r="D26" s="40"/>
      <c r="E26" s="41"/>
      <c r="F26" s="42"/>
      <c r="G26" s="41"/>
      <c r="H26" s="42"/>
      <c r="I26" s="41"/>
      <c r="J26" s="42"/>
      <c r="K26" s="41"/>
      <c r="L26" s="42"/>
      <c r="M26" s="40"/>
      <c r="N26" s="2" t="s">
        <v>82</v>
      </c>
    </row>
    <row r="27" spans="1:39" ht="30" customHeight="1">
      <c r="A27" s="8" t="s">
        <v>578</v>
      </c>
      <c r="B27" s="8" t="s">
        <v>579</v>
      </c>
      <c r="C27" s="8" t="s">
        <v>66</v>
      </c>
      <c r="D27" s="9">
        <v>1</v>
      </c>
      <c r="E27" s="12">
        <f>일위대가목록!E59</f>
        <v>0</v>
      </c>
      <c r="F27" s="13">
        <f>TRUNC(E27*D27,1)</f>
        <v>0</v>
      </c>
      <c r="G27" s="12">
        <f>일위대가목록!F59</f>
        <v>12307</v>
      </c>
      <c r="H27" s="13">
        <f>TRUNC(G27*D27,1)</f>
        <v>12307</v>
      </c>
      <c r="I27" s="12">
        <f>일위대가목록!G59</f>
        <v>0</v>
      </c>
      <c r="J27" s="13">
        <f>TRUNC(I27*D27,1)</f>
        <v>0</v>
      </c>
      <c r="K27" s="12">
        <f t="shared" ref="K27:L29" si="5">TRUNC(E27+G27+I27,1)</f>
        <v>12307</v>
      </c>
      <c r="L27" s="13">
        <f t="shared" si="5"/>
        <v>12307</v>
      </c>
      <c r="M27" s="8" t="s">
        <v>580</v>
      </c>
      <c r="N27" s="5" t="s">
        <v>82</v>
      </c>
      <c r="O27" s="5" t="s">
        <v>581</v>
      </c>
      <c r="P27" s="5" t="s">
        <v>61</v>
      </c>
      <c r="Q27" s="5" t="s">
        <v>62</v>
      </c>
      <c r="R27" s="5" t="s">
        <v>62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5" t="s">
        <v>52</v>
      </c>
      <c r="AK27" s="5" t="s">
        <v>582</v>
      </c>
      <c r="AL27" s="5" t="s">
        <v>52</v>
      </c>
      <c r="AM27" s="5" t="s">
        <v>52</v>
      </c>
    </row>
    <row r="28" spans="1:39" ht="30" customHeight="1">
      <c r="A28" s="8" t="s">
        <v>583</v>
      </c>
      <c r="B28" s="8" t="s">
        <v>584</v>
      </c>
      <c r="C28" s="8" t="s">
        <v>66</v>
      </c>
      <c r="D28" s="9">
        <v>1</v>
      </c>
      <c r="E28" s="12">
        <f>일위대가목록!E60</f>
        <v>1076</v>
      </c>
      <c r="F28" s="13">
        <f>TRUNC(E28*D28,1)</f>
        <v>1076</v>
      </c>
      <c r="G28" s="12">
        <f>일위대가목록!F60</f>
        <v>0</v>
      </c>
      <c r="H28" s="13">
        <f>TRUNC(G28*D28,1)</f>
        <v>0</v>
      </c>
      <c r="I28" s="12">
        <f>일위대가목록!G60</f>
        <v>0</v>
      </c>
      <c r="J28" s="13">
        <f>TRUNC(I28*D28,1)</f>
        <v>0</v>
      </c>
      <c r="K28" s="12">
        <f t="shared" si="5"/>
        <v>1076</v>
      </c>
      <c r="L28" s="13">
        <f t="shared" si="5"/>
        <v>1076</v>
      </c>
      <c r="M28" s="8" t="s">
        <v>585</v>
      </c>
      <c r="N28" s="5" t="s">
        <v>82</v>
      </c>
      <c r="O28" s="5" t="s">
        <v>586</v>
      </c>
      <c r="P28" s="5" t="s">
        <v>61</v>
      </c>
      <c r="Q28" s="5" t="s">
        <v>62</v>
      </c>
      <c r="R28" s="5" t="s">
        <v>62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5" t="s">
        <v>52</v>
      </c>
      <c r="AK28" s="5" t="s">
        <v>587</v>
      </c>
      <c r="AL28" s="5" t="s">
        <v>52</v>
      </c>
      <c r="AM28" s="5" t="s">
        <v>52</v>
      </c>
    </row>
    <row r="29" spans="1:39" ht="30" customHeight="1">
      <c r="A29" s="8" t="s">
        <v>588</v>
      </c>
      <c r="B29" s="8" t="s">
        <v>589</v>
      </c>
      <c r="C29" s="8" t="s">
        <v>66</v>
      </c>
      <c r="D29" s="9">
        <v>1</v>
      </c>
      <c r="E29" s="12">
        <f>일위대가목록!E61</f>
        <v>0</v>
      </c>
      <c r="F29" s="13">
        <f>TRUNC(E29*D29,1)</f>
        <v>0</v>
      </c>
      <c r="G29" s="12">
        <f>일위대가목록!F61</f>
        <v>4300</v>
      </c>
      <c r="H29" s="13">
        <f>TRUNC(G29*D29,1)</f>
        <v>4300</v>
      </c>
      <c r="I29" s="12">
        <f>일위대가목록!G61</f>
        <v>0</v>
      </c>
      <c r="J29" s="13">
        <f>TRUNC(I29*D29,1)</f>
        <v>0</v>
      </c>
      <c r="K29" s="12">
        <f t="shared" si="5"/>
        <v>4300</v>
      </c>
      <c r="L29" s="13">
        <f t="shared" si="5"/>
        <v>4300</v>
      </c>
      <c r="M29" s="8" t="s">
        <v>590</v>
      </c>
      <c r="N29" s="5" t="s">
        <v>82</v>
      </c>
      <c r="O29" s="5" t="s">
        <v>591</v>
      </c>
      <c r="P29" s="5" t="s">
        <v>61</v>
      </c>
      <c r="Q29" s="5" t="s">
        <v>62</v>
      </c>
      <c r="R29" s="5" t="s">
        <v>62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5" t="s">
        <v>52</v>
      </c>
      <c r="AK29" s="5" t="s">
        <v>592</v>
      </c>
      <c r="AL29" s="5" t="s">
        <v>52</v>
      </c>
      <c r="AM29" s="5" t="s">
        <v>52</v>
      </c>
    </row>
    <row r="30" spans="1:39" ht="30" customHeight="1">
      <c r="A30" s="8" t="s">
        <v>561</v>
      </c>
      <c r="B30" s="8" t="s">
        <v>52</v>
      </c>
      <c r="C30" s="8" t="s">
        <v>52</v>
      </c>
      <c r="D30" s="9"/>
      <c r="E30" s="12"/>
      <c r="F30" s="13">
        <f>TRUNC(SUMIF(N27:N29, N26, F27:F29),0)</f>
        <v>1076</v>
      </c>
      <c r="G30" s="12"/>
      <c r="H30" s="13">
        <f>TRUNC(SUMIF(N27:N29, N26, H27:H29),0)</f>
        <v>16607</v>
      </c>
      <c r="I30" s="12"/>
      <c r="J30" s="13">
        <f>TRUNC(SUMIF(N27:N29, N26, J27:J29),0)</f>
        <v>0</v>
      </c>
      <c r="K30" s="12"/>
      <c r="L30" s="13">
        <f>F30+H30+J30</f>
        <v>17683</v>
      </c>
      <c r="M30" s="8" t="s">
        <v>52</v>
      </c>
      <c r="N30" s="5" t="s">
        <v>71</v>
      </c>
      <c r="O30" s="5" t="s">
        <v>71</v>
      </c>
      <c r="P30" s="5" t="s">
        <v>52</v>
      </c>
      <c r="Q30" s="5" t="s">
        <v>52</v>
      </c>
      <c r="R30" s="5" t="s">
        <v>52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5" t="s">
        <v>52</v>
      </c>
      <c r="AK30" s="5" t="s">
        <v>52</v>
      </c>
      <c r="AL30" s="5" t="s">
        <v>52</v>
      </c>
      <c r="AM30" s="5" t="s">
        <v>52</v>
      </c>
    </row>
    <row r="31" spans="1:39" ht="30" customHeight="1">
      <c r="A31" s="9"/>
      <c r="B31" s="9"/>
      <c r="C31" s="9"/>
      <c r="D31" s="9"/>
      <c r="E31" s="12"/>
      <c r="F31" s="13"/>
      <c r="G31" s="12"/>
      <c r="H31" s="13"/>
      <c r="I31" s="12"/>
      <c r="J31" s="13"/>
      <c r="K31" s="12"/>
      <c r="L31" s="13"/>
      <c r="M31" s="9"/>
    </row>
    <row r="32" spans="1:39" ht="30" customHeight="1">
      <c r="A32" s="40" t="s">
        <v>593</v>
      </c>
      <c r="B32" s="40"/>
      <c r="C32" s="40"/>
      <c r="D32" s="40"/>
      <c r="E32" s="41"/>
      <c r="F32" s="42"/>
      <c r="G32" s="41"/>
      <c r="H32" s="42"/>
      <c r="I32" s="41"/>
      <c r="J32" s="42"/>
      <c r="K32" s="41"/>
      <c r="L32" s="42"/>
      <c r="M32" s="40"/>
      <c r="N32" s="2" t="s">
        <v>87</v>
      </c>
    </row>
    <row r="33" spans="1:39" ht="30" customHeight="1">
      <c r="A33" s="8" t="s">
        <v>578</v>
      </c>
      <c r="B33" s="8" t="s">
        <v>594</v>
      </c>
      <c r="C33" s="8" t="s">
        <v>66</v>
      </c>
      <c r="D33" s="9">
        <v>1</v>
      </c>
      <c r="E33" s="12">
        <f>일위대가목록!E62</f>
        <v>0</v>
      </c>
      <c r="F33" s="13">
        <f>TRUNC(E33*D33,1)</f>
        <v>0</v>
      </c>
      <c r="G33" s="12">
        <f>일위대가목록!F62</f>
        <v>9845</v>
      </c>
      <c r="H33" s="13">
        <f>TRUNC(G33*D33,1)</f>
        <v>9845</v>
      </c>
      <c r="I33" s="12">
        <f>일위대가목록!G62</f>
        <v>0</v>
      </c>
      <c r="J33" s="13">
        <f>TRUNC(I33*D33,1)</f>
        <v>0</v>
      </c>
      <c r="K33" s="12">
        <f>TRUNC(E33+G33+I33,1)</f>
        <v>9845</v>
      </c>
      <c r="L33" s="13">
        <f>TRUNC(F33+H33+J33,1)</f>
        <v>9845</v>
      </c>
      <c r="M33" s="8" t="s">
        <v>595</v>
      </c>
      <c r="N33" s="5" t="s">
        <v>87</v>
      </c>
      <c r="O33" s="5" t="s">
        <v>596</v>
      </c>
      <c r="P33" s="5" t="s">
        <v>61</v>
      </c>
      <c r="Q33" s="5" t="s">
        <v>62</v>
      </c>
      <c r="R33" s="5" t="s">
        <v>62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5" t="s">
        <v>52</v>
      </c>
      <c r="AK33" s="5" t="s">
        <v>597</v>
      </c>
      <c r="AL33" s="5" t="s">
        <v>52</v>
      </c>
      <c r="AM33" s="5" t="s">
        <v>52</v>
      </c>
    </row>
    <row r="34" spans="1:39" ht="30" customHeight="1">
      <c r="A34" s="8" t="s">
        <v>250</v>
      </c>
      <c r="B34" s="8" t="s">
        <v>251</v>
      </c>
      <c r="C34" s="8" t="s">
        <v>66</v>
      </c>
      <c r="D34" s="9">
        <v>1</v>
      </c>
      <c r="E34" s="12">
        <f>일위대가목록!E31</f>
        <v>1995</v>
      </c>
      <c r="F34" s="13">
        <f>TRUNC(E34*D34,1)</f>
        <v>1995</v>
      </c>
      <c r="G34" s="12">
        <f>일위대가목록!F31</f>
        <v>14740</v>
      </c>
      <c r="H34" s="13">
        <f>TRUNC(G34*D34,1)</f>
        <v>14740</v>
      </c>
      <c r="I34" s="12">
        <f>일위대가목록!G31</f>
        <v>0</v>
      </c>
      <c r="J34" s="13">
        <f>TRUNC(I34*D34,1)</f>
        <v>0</v>
      </c>
      <c r="K34" s="12">
        <f>TRUNC(E34+G34+I34,1)</f>
        <v>16735</v>
      </c>
      <c r="L34" s="13">
        <f>TRUNC(F34+H34+J34,1)</f>
        <v>16735</v>
      </c>
      <c r="M34" s="8" t="s">
        <v>252</v>
      </c>
      <c r="N34" s="5" t="s">
        <v>87</v>
      </c>
      <c r="O34" s="5" t="s">
        <v>253</v>
      </c>
      <c r="P34" s="5" t="s">
        <v>61</v>
      </c>
      <c r="Q34" s="5" t="s">
        <v>62</v>
      </c>
      <c r="R34" s="5" t="s">
        <v>62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5" t="s">
        <v>52</v>
      </c>
      <c r="AK34" s="5" t="s">
        <v>598</v>
      </c>
      <c r="AL34" s="5" t="s">
        <v>52</v>
      </c>
      <c r="AM34" s="5" t="s">
        <v>52</v>
      </c>
    </row>
    <row r="35" spans="1:39" ht="30" customHeight="1">
      <c r="A35" s="8" t="s">
        <v>561</v>
      </c>
      <c r="B35" s="8" t="s">
        <v>52</v>
      </c>
      <c r="C35" s="8" t="s">
        <v>52</v>
      </c>
      <c r="D35" s="9"/>
      <c r="E35" s="12"/>
      <c r="F35" s="13">
        <f>TRUNC(SUMIF(N33:N34, N32, F33:F34),0)</f>
        <v>1995</v>
      </c>
      <c r="G35" s="12"/>
      <c r="H35" s="13">
        <f>TRUNC(SUMIF(N33:N34, N32, H33:H34),0)</f>
        <v>24585</v>
      </c>
      <c r="I35" s="12"/>
      <c r="J35" s="13">
        <f>TRUNC(SUMIF(N33:N34, N32, J33:J34),0)</f>
        <v>0</v>
      </c>
      <c r="K35" s="12"/>
      <c r="L35" s="13">
        <f>F35+H35+J35</f>
        <v>26580</v>
      </c>
      <c r="M35" s="8" t="s">
        <v>52</v>
      </c>
      <c r="N35" s="5" t="s">
        <v>71</v>
      </c>
      <c r="O35" s="5" t="s">
        <v>71</v>
      </c>
      <c r="P35" s="5" t="s">
        <v>52</v>
      </c>
      <c r="Q35" s="5" t="s">
        <v>52</v>
      </c>
      <c r="R35" s="5" t="s">
        <v>52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5" t="s">
        <v>52</v>
      </c>
      <c r="AK35" s="5" t="s">
        <v>52</v>
      </c>
      <c r="AL35" s="5" t="s">
        <v>52</v>
      </c>
      <c r="AM35" s="5" t="s">
        <v>52</v>
      </c>
    </row>
    <row r="36" spans="1:39" ht="30" customHeight="1">
      <c r="A36" s="9"/>
      <c r="B36" s="9"/>
      <c r="C36" s="9"/>
      <c r="D36" s="9"/>
      <c r="E36" s="12"/>
      <c r="F36" s="13"/>
      <c r="G36" s="12"/>
      <c r="H36" s="13"/>
      <c r="I36" s="12"/>
      <c r="J36" s="13"/>
      <c r="K36" s="12"/>
      <c r="L36" s="13"/>
      <c r="M36" s="9"/>
    </row>
    <row r="37" spans="1:39" ht="30" customHeight="1">
      <c r="A37" s="40" t="s">
        <v>599</v>
      </c>
      <c r="B37" s="40"/>
      <c r="C37" s="40"/>
      <c r="D37" s="40"/>
      <c r="E37" s="41"/>
      <c r="F37" s="42"/>
      <c r="G37" s="41"/>
      <c r="H37" s="42"/>
      <c r="I37" s="41"/>
      <c r="J37" s="42"/>
      <c r="K37" s="41"/>
      <c r="L37" s="42"/>
      <c r="M37" s="40"/>
      <c r="N37" s="2" t="s">
        <v>92</v>
      </c>
    </row>
    <row r="38" spans="1:39" ht="30" customHeight="1">
      <c r="A38" s="8" t="s">
        <v>601</v>
      </c>
      <c r="B38" s="8" t="s">
        <v>602</v>
      </c>
      <c r="C38" s="8" t="s">
        <v>66</v>
      </c>
      <c r="D38" s="9">
        <v>1</v>
      </c>
      <c r="E38" s="12">
        <f>일위대가목록!E63</f>
        <v>126</v>
      </c>
      <c r="F38" s="13">
        <f>TRUNC(E38*D38,1)</f>
        <v>126</v>
      </c>
      <c r="G38" s="12">
        <f>일위대가목록!F63</f>
        <v>1519</v>
      </c>
      <c r="H38" s="13">
        <f>TRUNC(G38*D38,1)</f>
        <v>1519</v>
      </c>
      <c r="I38" s="12">
        <f>일위대가목록!G63</f>
        <v>0</v>
      </c>
      <c r="J38" s="13">
        <f>TRUNC(I38*D38,1)</f>
        <v>0</v>
      </c>
      <c r="K38" s="12">
        <f t="shared" ref="K38:L40" si="6">TRUNC(E38+G38+I38,1)</f>
        <v>1645</v>
      </c>
      <c r="L38" s="13">
        <f t="shared" si="6"/>
        <v>1645</v>
      </c>
      <c r="M38" s="8" t="s">
        <v>603</v>
      </c>
      <c r="N38" s="5" t="s">
        <v>92</v>
      </c>
      <c r="O38" s="5" t="s">
        <v>604</v>
      </c>
      <c r="P38" s="5" t="s">
        <v>61</v>
      </c>
      <c r="Q38" s="5" t="s">
        <v>62</v>
      </c>
      <c r="R38" s="5" t="s">
        <v>62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5" t="s">
        <v>52</v>
      </c>
      <c r="AK38" s="5" t="s">
        <v>605</v>
      </c>
      <c r="AL38" s="5" t="s">
        <v>52</v>
      </c>
      <c r="AM38" s="5" t="s">
        <v>52</v>
      </c>
    </row>
    <row r="39" spans="1:39" ht="30" customHeight="1">
      <c r="A39" s="8" t="s">
        <v>606</v>
      </c>
      <c r="B39" s="8" t="s">
        <v>607</v>
      </c>
      <c r="C39" s="8" t="s">
        <v>66</v>
      </c>
      <c r="D39" s="9">
        <v>1</v>
      </c>
      <c r="E39" s="12">
        <f>일위대가목록!E64</f>
        <v>6040</v>
      </c>
      <c r="F39" s="13">
        <f>TRUNC(E39*D39,1)</f>
        <v>6040</v>
      </c>
      <c r="G39" s="12">
        <f>일위대가목록!F64</f>
        <v>0</v>
      </c>
      <c r="H39" s="13">
        <f>TRUNC(G39*D39,1)</f>
        <v>0</v>
      </c>
      <c r="I39" s="12">
        <f>일위대가목록!G64</f>
        <v>0</v>
      </c>
      <c r="J39" s="13">
        <f>TRUNC(I39*D39,1)</f>
        <v>0</v>
      </c>
      <c r="K39" s="12">
        <f t="shared" si="6"/>
        <v>6040</v>
      </c>
      <c r="L39" s="13">
        <f t="shared" si="6"/>
        <v>6040</v>
      </c>
      <c r="M39" s="8" t="s">
        <v>608</v>
      </c>
      <c r="N39" s="5" t="s">
        <v>92</v>
      </c>
      <c r="O39" s="5" t="s">
        <v>609</v>
      </c>
      <c r="P39" s="5" t="s">
        <v>61</v>
      </c>
      <c r="Q39" s="5" t="s">
        <v>62</v>
      </c>
      <c r="R39" s="5" t="s">
        <v>62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5" t="s">
        <v>52</v>
      </c>
      <c r="AK39" s="5" t="s">
        <v>610</v>
      </c>
      <c r="AL39" s="5" t="s">
        <v>52</v>
      </c>
      <c r="AM39" s="5" t="s">
        <v>52</v>
      </c>
    </row>
    <row r="40" spans="1:39" ht="30" customHeight="1">
      <c r="A40" s="8" t="s">
        <v>611</v>
      </c>
      <c r="B40" s="8" t="s">
        <v>90</v>
      </c>
      <c r="C40" s="8" t="s">
        <v>66</v>
      </c>
      <c r="D40" s="9">
        <v>1</v>
      </c>
      <c r="E40" s="12">
        <f>일위대가목록!E65</f>
        <v>0</v>
      </c>
      <c r="F40" s="13">
        <f>TRUNC(E40*D40,1)</f>
        <v>0</v>
      </c>
      <c r="G40" s="12">
        <f>일위대가목록!F65</f>
        <v>6348</v>
      </c>
      <c r="H40" s="13">
        <f>TRUNC(G40*D40,1)</f>
        <v>6348</v>
      </c>
      <c r="I40" s="12">
        <f>일위대가목록!G65</f>
        <v>0</v>
      </c>
      <c r="J40" s="13">
        <f>TRUNC(I40*D40,1)</f>
        <v>0</v>
      </c>
      <c r="K40" s="12">
        <f t="shared" si="6"/>
        <v>6348</v>
      </c>
      <c r="L40" s="13">
        <f t="shared" si="6"/>
        <v>6348</v>
      </c>
      <c r="M40" s="8" t="s">
        <v>612</v>
      </c>
      <c r="N40" s="5" t="s">
        <v>92</v>
      </c>
      <c r="O40" s="5" t="s">
        <v>613</v>
      </c>
      <c r="P40" s="5" t="s">
        <v>61</v>
      </c>
      <c r="Q40" s="5" t="s">
        <v>62</v>
      </c>
      <c r="R40" s="5" t="s">
        <v>62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5" t="s">
        <v>52</v>
      </c>
      <c r="AK40" s="5" t="s">
        <v>614</v>
      </c>
      <c r="AL40" s="5" t="s">
        <v>52</v>
      </c>
      <c r="AM40" s="5" t="s">
        <v>52</v>
      </c>
    </row>
    <row r="41" spans="1:39" ht="30" customHeight="1">
      <c r="A41" s="8" t="s">
        <v>561</v>
      </c>
      <c r="B41" s="8" t="s">
        <v>52</v>
      </c>
      <c r="C41" s="8" t="s">
        <v>52</v>
      </c>
      <c r="D41" s="9"/>
      <c r="E41" s="12"/>
      <c r="F41" s="13">
        <f>TRUNC(SUMIF(N38:N40, N37, F38:F40),0)</f>
        <v>6166</v>
      </c>
      <c r="G41" s="12"/>
      <c r="H41" s="13">
        <f>TRUNC(SUMIF(N38:N40, N37, H38:H40),0)</f>
        <v>7867</v>
      </c>
      <c r="I41" s="12"/>
      <c r="J41" s="13">
        <f>TRUNC(SUMIF(N38:N40, N37, J38:J40),0)</f>
        <v>0</v>
      </c>
      <c r="K41" s="12"/>
      <c r="L41" s="13">
        <f>F41+H41+J41</f>
        <v>14033</v>
      </c>
      <c r="M41" s="8" t="s">
        <v>52</v>
      </c>
      <c r="N41" s="5" t="s">
        <v>71</v>
      </c>
      <c r="O41" s="5" t="s">
        <v>71</v>
      </c>
      <c r="P41" s="5" t="s">
        <v>52</v>
      </c>
      <c r="Q41" s="5" t="s">
        <v>52</v>
      </c>
      <c r="R41" s="5" t="s">
        <v>52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5" t="s">
        <v>52</v>
      </c>
      <c r="AK41" s="5" t="s">
        <v>52</v>
      </c>
      <c r="AL41" s="5" t="s">
        <v>52</v>
      </c>
      <c r="AM41" s="5" t="s">
        <v>52</v>
      </c>
    </row>
    <row r="42" spans="1:39" ht="30" customHeight="1">
      <c r="A42" s="9"/>
      <c r="B42" s="9"/>
      <c r="C42" s="9"/>
      <c r="D42" s="9"/>
      <c r="E42" s="12"/>
      <c r="F42" s="13"/>
      <c r="G42" s="12"/>
      <c r="H42" s="13"/>
      <c r="I42" s="12"/>
      <c r="J42" s="13"/>
      <c r="K42" s="12"/>
      <c r="L42" s="13"/>
      <c r="M42" s="9"/>
    </row>
    <row r="43" spans="1:39" ht="30" customHeight="1">
      <c r="A43" s="40" t="s">
        <v>615</v>
      </c>
      <c r="B43" s="40"/>
      <c r="C43" s="40"/>
      <c r="D43" s="40"/>
      <c r="E43" s="41"/>
      <c r="F43" s="42"/>
      <c r="G43" s="41"/>
      <c r="H43" s="42"/>
      <c r="I43" s="41"/>
      <c r="J43" s="42"/>
      <c r="K43" s="41"/>
      <c r="L43" s="42"/>
      <c r="M43" s="40"/>
      <c r="N43" s="2" t="s">
        <v>98</v>
      </c>
    </row>
    <row r="44" spans="1:39" ht="30" customHeight="1">
      <c r="A44" s="8" t="s">
        <v>563</v>
      </c>
      <c r="B44" s="8" t="s">
        <v>564</v>
      </c>
      <c r="C44" s="8" t="s">
        <v>565</v>
      </c>
      <c r="D44" s="9">
        <v>0.19</v>
      </c>
      <c r="E44" s="12">
        <f>단가대비표!O109</f>
        <v>0</v>
      </c>
      <c r="F44" s="13">
        <f>TRUNC(E44*D44,1)</f>
        <v>0</v>
      </c>
      <c r="G44" s="12">
        <f>단가대비표!P109</f>
        <v>102628</v>
      </c>
      <c r="H44" s="13">
        <f>TRUNC(G44*D44,1)</f>
        <v>19499.3</v>
      </c>
      <c r="I44" s="12">
        <f>단가대비표!V109</f>
        <v>0</v>
      </c>
      <c r="J44" s="13">
        <f>TRUNC(I44*D44,1)</f>
        <v>0</v>
      </c>
      <c r="K44" s="12">
        <f>TRUNC(E44+G44+I44,1)</f>
        <v>102628</v>
      </c>
      <c r="L44" s="13">
        <f>TRUNC(F44+H44+J44,1)</f>
        <v>19499.3</v>
      </c>
      <c r="M44" s="8" t="s">
        <v>52</v>
      </c>
      <c r="N44" s="5" t="s">
        <v>98</v>
      </c>
      <c r="O44" s="5" t="s">
        <v>566</v>
      </c>
      <c r="P44" s="5" t="s">
        <v>62</v>
      </c>
      <c r="Q44" s="5" t="s">
        <v>62</v>
      </c>
      <c r="R44" s="5" t="s">
        <v>61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5" t="s">
        <v>52</v>
      </c>
      <c r="AK44" s="5" t="s">
        <v>616</v>
      </c>
      <c r="AL44" s="5" t="s">
        <v>52</v>
      </c>
      <c r="AM44" s="5" t="s">
        <v>52</v>
      </c>
    </row>
    <row r="45" spans="1:39" ht="30" customHeight="1">
      <c r="A45" s="8" t="s">
        <v>561</v>
      </c>
      <c r="B45" s="8" t="s">
        <v>52</v>
      </c>
      <c r="C45" s="8" t="s">
        <v>52</v>
      </c>
      <c r="D45" s="9"/>
      <c r="E45" s="12"/>
      <c r="F45" s="13">
        <f>TRUNC(SUMIF(N44:N44, N43, F44:F44),0)</f>
        <v>0</v>
      </c>
      <c r="G45" s="12"/>
      <c r="H45" s="13">
        <f>TRUNC(SUMIF(N44:N44, N43, H44:H44),0)</f>
        <v>19499</v>
      </c>
      <c r="I45" s="12"/>
      <c r="J45" s="13">
        <f>TRUNC(SUMIF(N44:N44, N43, J44:J44),0)</f>
        <v>0</v>
      </c>
      <c r="K45" s="12"/>
      <c r="L45" s="13">
        <f>F45+H45+J45</f>
        <v>19499</v>
      </c>
      <c r="M45" s="8" t="s">
        <v>52</v>
      </c>
      <c r="N45" s="5" t="s">
        <v>71</v>
      </c>
      <c r="O45" s="5" t="s">
        <v>71</v>
      </c>
      <c r="P45" s="5" t="s">
        <v>52</v>
      </c>
      <c r="Q45" s="5" t="s">
        <v>52</v>
      </c>
      <c r="R45" s="5" t="s">
        <v>52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5" t="s">
        <v>52</v>
      </c>
      <c r="AK45" s="5" t="s">
        <v>52</v>
      </c>
      <c r="AL45" s="5" t="s">
        <v>52</v>
      </c>
      <c r="AM45" s="5" t="s">
        <v>52</v>
      </c>
    </row>
    <row r="46" spans="1:39" ht="30" customHeight="1">
      <c r="A46" s="9"/>
      <c r="B46" s="9"/>
      <c r="C46" s="9"/>
      <c r="D46" s="9"/>
      <c r="E46" s="12"/>
      <c r="F46" s="13"/>
      <c r="G46" s="12"/>
      <c r="H46" s="13"/>
      <c r="I46" s="12"/>
      <c r="J46" s="13"/>
      <c r="K46" s="12"/>
      <c r="L46" s="13"/>
      <c r="M46" s="9"/>
    </row>
    <row r="47" spans="1:39" ht="30" customHeight="1">
      <c r="A47" s="40" t="s">
        <v>617</v>
      </c>
      <c r="B47" s="40"/>
      <c r="C47" s="40"/>
      <c r="D47" s="40"/>
      <c r="E47" s="41"/>
      <c r="F47" s="42"/>
      <c r="G47" s="41"/>
      <c r="H47" s="42"/>
      <c r="I47" s="41"/>
      <c r="J47" s="42"/>
      <c r="K47" s="41"/>
      <c r="L47" s="42"/>
      <c r="M47" s="40"/>
      <c r="N47" s="2" t="s">
        <v>102</v>
      </c>
    </row>
    <row r="48" spans="1:39" ht="30" customHeight="1">
      <c r="A48" s="8" t="s">
        <v>618</v>
      </c>
      <c r="B48" s="8" t="s">
        <v>619</v>
      </c>
      <c r="C48" s="8" t="s">
        <v>96</v>
      </c>
      <c r="D48" s="9">
        <v>1</v>
      </c>
      <c r="E48" s="12">
        <f>중기단가목록!E4</f>
        <v>2750</v>
      </c>
      <c r="F48" s="13">
        <f>TRUNC(E48*D48,1)</f>
        <v>2750</v>
      </c>
      <c r="G48" s="12">
        <f>중기단가목록!F4</f>
        <v>3082</v>
      </c>
      <c r="H48" s="13">
        <f>TRUNC(G48*D48,1)</f>
        <v>3082</v>
      </c>
      <c r="I48" s="12">
        <f>중기단가목록!G4</f>
        <v>1814</v>
      </c>
      <c r="J48" s="13">
        <f>TRUNC(I48*D48,1)</f>
        <v>1814</v>
      </c>
      <c r="K48" s="12">
        <f>TRUNC(E48+G48+I48,1)</f>
        <v>7646</v>
      </c>
      <c r="L48" s="13">
        <f>TRUNC(F48+H48+J48,1)</f>
        <v>7646</v>
      </c>
      <c r="M48" s="8" t="s">
        <v>620</v>
      </c>
      <c r="N48" s="5" t="s">
        <v>102</v>
      </c>
      <c r="O48" s="5" t="s">
        <v>621</v>
      </c>
      <c r="P48" s="5" t="s">
        <v>62</v>
      </c>
      <c r="Q48" s="5" t="s">
        <v>61</v>
      </c>
      <c r="R48" s="5" t="s">
        <v>62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5" t="s">
        <v>52</v>
      </c>
      <c r="AK48" s="5" t="s">
        <v>622</v>
      </c>
      <c r="AL48" s="5" t="s">
        <v>52</v>
      </c>
      <c r="AM48" s="5" t="s">
        <v>52</v>
      </c>
    </row>
    <row r="49" spans="1:39" ht="30" customHeight="1">
      <c r="A49" s="8" t="s">
        <v>561</v>
      </c>
      <c r="B49" s="8" t="s">
        <v>52</v>
      </c>
      <c r="C49" s="8" t="s">
        <v>52</v>
      </c>
      <c r="D49" s="9"/>
      <c r="E49" s="12"/>
      <c r="F49" s="13">
        <f>TRUNC(SUMIF(N48:N48, N47, F48:F48),0)</f>
        <v>2750</v>
      </c>
      <c r="G49" s="12"/>
      <c r="H49" s="13">
        <f>TRUNC(SUMIF(N48:N48, N47, H48:H48),0)</f>
        <v>3082</v>
      </c>
      <c r="I49" s="12"/>
      <c r="J49" s="13">
        <f>TRUNC(SUMIF(N48:N48, N47, J48:J48),0)</f>
        <v>1814</v>
      </c>
      <c r="K49" s="12"/>
      <c r="L49" s="13">
        <f>F49+H49+J49</f>
        <v>7646</v>
      </c>
      <c r="M49" s="8" t="s">
        <v>52</v>
      </c>
      <c r="N49" s="5" t="s">
        <v>71</v>
      </c>
      <c r="O49" s="5" t="s">
        <v>71</v>
      </c>
      <c r="P49" s="5" t="s">
        <v>52</v>
      </c>
      <c r="Q49" s="5" t="s">
        <v>52</v>
      </c>
      <c r="R49" s="5" t="s">
        <v>52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5" t="s">
        <v>52</v>
      </c>
      <c r="AK49" s="5" t="s">
        <v>52</v>
      </c>
      <c r="AL49" s="5" t="s">
        <v>52</v>
      </c>
      <c r="AM49" s="5" t="s">
        <v>52</v>
      </c>
    </row>
    <row r="50" spans="1:39" ht="30" customHeight="1">
      <c r="A50" s="9"/>
      <c r="B50" s="9"/>
      <c r="C50" s="9"/>
      <c r="D50" s="9"/>
      <c r="E50" s="12"/>
      <c r="F50" s="13"/>
      <c r="G50" s="12"/>
      <c r="H50" s="13"/>
      <c r="I50" s="12"/>
      <c r="J50" s="13"/>
      <c r="K50" s="12"/>
      <c r="L50" s="13"/>
      <c r="M50" s="9"/>
    </row>
    <row r="51" spans="1:39" ht="30" customHeight="1">
      <c r="A51" s="40" t="s">
        <v>623</v>
      </c>
      <c r="B51" s="40"/>
      <c r="C51" s="40"/>
      <c r="D51" s="40"/>
      <c r="E51" s="41"/>
      <c r="F51" s="42"/>
      <c r="G51" s="41"/>
      <c r="H51" s="42"/>
      <c r="I51" s="41"/>
      <c r="J51" s="42"/>
      <c r="K51" s="41"/>
      <c r="L51" s="42"/>
      <c r="M51" s="40"/>
      <c r="N51" s="2" t="s">
        <v>107</v>
      </c>
    </row>
    <row r="52" spans="1:39" ht="30" customHeight="1">
      <c r="A52" s="8" t="s">
        <v>625</v>
      </c>
      <c r="B52" s="8" t="s">
        <v>626</v>
      </c>
      <c r="C52" s="8" t="s">
        <v>66</v>
      </c>
      <c r="D52" s="9">
        <v>1.05</v>
      </c>
      <c r="E52" s="12">
        <f>단가대비표!O58</f>
        <v>2300</v>
      </c>
      <c r="F52" s="13">
        <f>TRUNC(E52*D52,1)</f>
        <v>2415</v>
      </c>
      <c r="G52" s="12">
        <f>단가대비표!P58</f>
        <v>0</v>
      </c>
      <c r="H52" s="13">
        <f>TRUNC(G52*D52,1)</f>
        <v>0</v>
      </c>
      <c r="I52" s="12">
        <f>단가대비표!V58</f>
        <v>0</v>
      </c>
      <c r="J52" s="13">
        <f>TRUNC(I52*D52,1)</f>
        <v>0</v>
      </c>
      <c r="K52" s="12">
        <f>TRUNC(E52+G52+I52,1)</f>
        <v>2300</v>
      </c>
      <c r="L52" s="13">
        <f>TRUNC(F52+H52+J52,1)</f>
        <v>2415</v>
      </c>
      <c r="M52" s="8" t="s">
        <v>52</v>
      </c>
      <c r="N52" s="5" t="s">
        <v>107</v>
      </c>
      <c r="O52" s="5" t="s">
        <v>627</v>
      </c>
      <c r="P52" s="5" t="s">
        <v>62</v>
      </c>
      <c r="Q52" s="5" t="s">
        <v>62</v>
      </c>
      <c r="R52" s="5" t="s">
        <v>61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5" t="s">
        <v>52</v>
      </c>
      <c r="AK52" s="5" t="s">
        <v>628</v>
      </c>
      <c r="AL52" s="5" t="s">
        <v>52</v>
      </c>
      <c r="AM52" s="5" t="s">
        <v>52</v>
      </c>
    </row>
    <row r="53" spans="1:39" ht="30" customHeight="1">
      <c r="A53" s="8" t="s">
        <v>629</v>
      </c>
      <c r="B53" s="8" t="s">
        <v>607</v>
      </c>
      <c r="C53" s="8" t="s">
        <v>66</v>
      </c>
      <c r="D53" s="9">
        <v>1</v>
      </c>
      <c r="E53" s="12">
        <f>일위대가목록!E68</f>
        <v>0</v>
      </c>
      <c r="F53" s="13">
        <f>TRUNC(E53*D53,1)</f>
        <v>0</v>
      </c>
      <c r="G53" s="12">
        <f>일위대가목록!F68</f>
        <v>875</v>
      </c>
      <c r="H53" s="13">
        <f>TRUNC(G53*D53,1)</f>
        <v>875</v>
      </c>
      <c r="I53" s="12">
        <f>일위대가목록!G68</f>
        <v>0</v>
      </c>
      <c r="J53" s="13">
        <f>TRUNC(I53*D53,1)</f>
        <v>0</v>
      </c>
      <c r="K53" s="12">
        <f>TRUNC(E53+G53+I53,1)</f>
        <v>875</v>
      </c>
      <c r="L53" s="13">
        <f>TRUNC(F53+H53+J53,1)</f>
        <v>875</v>
      </c>
      <c r="M53" s="8" t="s">
        <v>630</v>
      </c>
      <c r="N53" s="5" t="s">
        <v>107</v>
      </c>
      <c r="O53" s="5" t="s">
        <v>631</v>
      </c>
      <c r="P53" s="5" t="s">
        <v>61</v>
      </c>
      <c r="Q53" s="5" t="s">
        <v>62</v>
      </c>
      <c r="R53" s="5" t="s">
        <v>62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5" t="s">
        <v>52</v>
      </c>
      <c r="AK53" s="5" t="s">
        <v>632</v>
      </c>
      <c r="AL53" s="5" t="s">
        <v>52</v>
      </c>
      <c r="AM53" s="5" t="s">
        <v>52</v>
      </c>
    </row>
    <row r="54" spans="1:39" ht="30" customHeight="1">
      <c r="A54" s="8" t="s">
        <v>561</v>
      </c>
      <c r="B54" s="8" t="s">
        <v>52</v>
      </c>
      <c r="C54" s="8" t="s">
        <v>52</v>
      </c>
      <c r="D54" s="9"/>
      <c r="E54" s="12"/>
      <c r="F54" s="13">
        <f>TRUNC(SUMIF(N52:N53, N51, F52:F53),0)</f>
        <v>2415</v>
      </c>
      <c r="G54" s="12"/>
      <c r="H54" s="13">
        <f>TRUNC(SUMIF(N52:N53, N51, H52:H53),0)</f>
        <v>875</v>
      </c>
      <c r="I54" s="12"/>
      <c r="J54" s="13">
        <f>TRUNC(SUMIF(N52:N53, N51, J52:J53),0)</f>
        <v>0</v>
      </c>
      <c r="K54" s="12"/>
      <c r="L54" s="13">
        <f>F54+H54+J54</f>
        <v>3290</v>
      </c>
      <c r="M54" s="8" t="s">
        <v>52</v>
      </c>
      <c r="N54" s="5" t="s">
        <v>71</v>
      </c>
      <c r="O54" s="5" t="s">
        <v>71</v>
      </c>
      <c r="P54" s="5" t="s">
        <v>52</v>
      </c>
      <c r="Q54" s="5" t="s">
        <v>52</v>
      </c>
      <c r="R54" s="5" t="s">
        <v>52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 t="s">
        <v>52</v>
      </c>
      <c r="AK54" s="5" t="s">
        <v>52</v>
      </c>
      <c r="AL54" s="5" t="s">
        <v>52</v>
      </c>
      <c r="AM54" s="5" t="s">
        <v>52</v>
      </c>
    </row>
    <row r="55" spans="1:39" ht="30" customHeight="1">
      <c r="A55" s="9"/>
      <c r="B55" s="9"/>
      <c r="C55" s="9"/>
      <c r="D55" s="9"/>
      <c r="E55" s="12"/>
      <c r="F55" s="13"/>
      <c r="G55" s="12"/>
      <c r="H55" s="13"/>
      <c r="I55" s="12"/>
      <c r="J55" s="13"/>
      <c r="K55" s="12"/>
      <c r="L55" s="13"/>
      <c r="M55" s="9"/>
    </row>
    <row r="56" spans="1:39" ht="30" customHeight="1">
      <c r="A56" s="40" t="s">
        <v>633</v>
      </c>
      <c r="B56" s="40"/>
      <c r="C56" s="40"/>
      <c r="D56" s="40"/>
      <c r="E56" s="41"/>
      <c r="F56" s="42"/>
      <c r="G56" s="41"/>
      <c r="H56" s="42"/>
      <c r="I56" s="41"/>
      <c r="J56" s="42"/>
      <c r="K56" s="41"/>
      <c r="L56" s="42"/>
      <c r="M56" s="40"/>
      <c r="N56" s="2" t="s">
        <v>112</v>
      </c>
    </row>
    <row r="57" spans="1:39" ht="30" customHeight="1">
      <c r="A57" s="8" t="s">
        <v>635</v>
      </c>
      <c r="B57" s="8" t="s">
        <v>564</v>
      </c>
      <c r="C57" s="8" t="s">
        <v>565</v>
      </c>
      <c r="D57" s="9">
        <v>3.5999999999999997E-2</v>
      </c>
      <c r="E57" s="12">
        <f>단가대비표!O115</f>
        <v>0</v>
      </c>
      <c r="F57" s="13">
        <f>TRUNC(E57*D57,1)</f>
        <v>0</v>
      </c>
      <c r="G57" s="12">
        <f>단가대비표!P115</f>
        <v>163377</v>
      </c>
      <c r="H57" s="13">
        <f>TRUNC(G57*D57,1)</f>
        <v>5881.5</v>
      </c>
      <c r="I57" s="12">
        <f>단가대비표!V115</f>
        <v>0</v>
      </c>
      <c r="J57" s="13">
        <f>TRUNC(I57*D57,1)</f>
        <v>0</v>
      </c>
      <c r="K57" s="12">
        <f>TRUNC(E57+G57+I57,1)</f>
        <v>163377</v>
      </c>
      <c r="L57" s="13">
        <f>TRUNC(F57+H57+J57,1)</f>
        <v>5881.5</v>
      </c>
      <c r="M57" s="8" t="s">
        <v>52</v>
      </c>
      <c r="N57" s="5" t="s">
        <v>112</v>
      </c>
      <c r="O57" s="5" t="s">
        <v>636</v>
      </c>
      <c r="P57" s="5" t="s">
        <v>62</v>
      </c>
      <c r="Q57" s="5" t="s">
        <v>62</v>
      </c>
      <c r="R57" s="5" t="s">
        <v>61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5" t="s">
        <v>52</v>
      </c>
      <c r="AK57" s="5" t="s">
        <v>637</v>
      </c>
      <c r="AL57" s="5" t="s">
        <v>52</v>
      </c>
      <c r="AM57" s="5" t="s">
        <v>52</v>
      </c>
    </row>
    <row r="58" spans="1:39" ht="30" customHeight="1">
      <c r="A58" s="8" t="s">
        <v>563</v>
      </c>
      <c r="B58" s="8" t="s">
        <v>564</v>
      </c>
      <c r="C58" s="8" t="s">
        <v>565</v>
      </c>
      <c r="D58" s="9">
        <v>0.03</v>
      </c>
      <c r="E58" s="12">
        <f>단가대비표!O109</f>
        <v>0</v>
      </c>
      <c r="F58" s="13">
        <f>TRUNC(E58*D58,1)</f>
        <v>0</v>
      </c>
      <c r="G58" s="12">
        <f>단가대비표!P109</f>
        <v>102628</v>
      </c>
      <c r="H58" s="13">
        <f>TRUNC(G58*D58,1)</f>
        <v>3078.8</v>
      </c>
      <c r="I58" s="12">
        <f>단가대비표!V109</f>
        <v>0</v>
      </c>
      <c r="J58" s="13">
        <f>TRUNC(I58*D58,1)</f>
        <v>0</v>
      </c>
      <c r="K58" s="12">
        <f>TRUNC(E58+G58+I58,1)</f>
        <v>102628</v>
      </c>
      <c r="L58" s="13">
        <f>TRUNC(F58+H58+J58,1)</f>
        <v>3078.8</v>
      </c>
      <c r="M58" s="8" t="s">
        <v>52</v>
      </c>
      <c r="N58" s="5" t="s">
        <v>112</v>
      </c>
      <c r="O58" s="5" t="s">
        <v>566</v>
      </c>
      <c r="P58" s="5" t="s">
        <v>62</v>
      </c>
      <c r="Q58" s="5" t="s">
        <v>62</v>
      </c>
      <c r="R58" s="5" t="s">
        <v>61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 t="s">
        <v>52</v>
      </c>
      <c r="AK58" s="5" t="s">
        <v>638</v>
      </c>
      <c r="AL58" s="5" t="s">
        <v>52</v>
      </c>
      <c r="AM58" s="5" t="s">
        <v>52</v>
      </c>
    </row>
    <row r="59" spans="1:39" ht="30" customHeight="1">
      <c r="A59" s="8" t="s">
        <v>561</v>
      </c>
      <c r="B59" s="8" t="s">
        <v>52</v>
      </c>
      <c r="C59" s="8" t="s">
        <v>52</v>
      </c>
      <c r="D59" s="9"/>
      <c r="E59" s="12"/>
      <c r="F59" s="13">
        <f>TRUNC(SUMIF(N57:N58, N56, F57:F58),0)</f>
        <v>0</v>
      </c>
      <c r="G59" s="12"/>
      <c r="H59" s="13">
        <f>TRUNC(SUMIF(N57:N58, N56, H57:H58),0)</f>
        <v>8960</v>
      </c>
      <c r="I59" s="12"/>
      <c r="J59" s="13">
        <f>TRUNC(SUMIF(N57:N58, N56, J57:J58),0)</f>
        <v>0</v>
      </c>
      <c r="K59" s="12"/>
      <c r="L59" s="13">
        <f>F59+H59+J59</f>
        <v>8960</v>
      </c>
      <c r="M59" s="8" t="s">
        <v>52</v>
      </c>
      <c r="N59" s="5" t="s">
        <v>71</v>
      </c>
      <c r="O59" s="5" t="s">
        <v>71</v>
      </c>
      <c r="P59" s="5" t="s">
        <v>52</v>
      </c>
      <c r="Q59" s="5" t="s">
        <v>52</v>
      </c>
      <c r="R59" s="5" t="s">
        <v>52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 t="s">
        <v>52</v>
      </c>
      <c r="AK59" s="5" t="s">
        <v>52</v>
      </c>
      <c r="AL59" s="5" t="s">
        <v>52</v>
      </c>
      <c r="AM59" s="5" t="s">
        <v>52</v>
      </c>
    </row>
    <row r="60" spans="1:39" ht="30" customHeight="1">
      <c r="A60" s="9"/>
      <c r="B60" s="9"/>
      <c r="C60" s="9"/>
      <c r="D60" s="9"/>
      <c r="E60" s="12"/>
      <c r="F60" s="13"/>
      <c r="G60" s="12"/>
      <c r="H60" s="13"/>
      <c r="I60" s="12"/>
      <c r="J60" s="13"/>
      <c r="K60" s="12"/>
      <c r="L60" s="13"/>
      <c r="M60" s="9"/>
    </row>
    <row r="61" spans="1:39" ht="30" customHeight="1">
      <c r="A61" s="40" t="s">
        <v>639</v>
      </c>
      <c r="B61" s="40"/>
      <c r="C61" s="40"/>
      <c r="D61" s="40"/>
      <c r="E61" s="41"/>
      <c r="F61" s="42"/>
      <c r="G61" s="41"/>
      <c r="H61" s="42"/>
      <c r="I61" s="41"/>
      <c r="J61" s="42"/>
      <c r="K61" s="41"/>
      <c r="L61" s="42"/>
      <c r="M61" s="40"/>
      <c r="N61" s="2" t="s">
        <v>116</v>
      </c>
    </row>
    <row r="62" spans="1:39" ht="30" customHeight="1">
      <c r="A62" s="8" t="s">
        <v>635</v>
      </c>
      <c r="B62" s="8" t="s">
        <v>564</v>
      </c>
      <c r="C62" s="8" t="s">
        <v>565</v>
      </c>
      <c r="D62" s="9">
        <v>6.0000000000000001E-3</v>
      </c>
      <c r="E62" s="12">
        <f>단가대비표!O115</f>
        <v>0</v>
      </c>
      <c r="F62" s="13">
        <f>TRUNC(E62*D62,1)</f>
        <v>0</v>
      </c>
      <c r="G62" s="12">
        <f>단가대비표!P115</f>
        <v>163377</v>
      </c>
      <c r="H62" s="13">
        <f>TRUNC(G62*D62,1)</f>
        <v>980.2</v>
      </c>
      <c r="I62" s="12">
        <f>단가대비표!V115</f>
        <v>0</v>
      </c>
      <c r="J62" s="13">
        <f>TRUNC(I62*D62,1)</f>
        <v>0</v>
      </c>
      <c r="K62" s="12">
        <f>TRUNC(E62+G62+I62,1)</f>
        <v>163377</v>
      </c>
      <c r="L62" s="13">
        <f>TRUNC(F62+H62+J62,1)</f>
        <v>980.2</v>
      </c>
      <c r="M62" s="8" t="s">
        <v>52</v>
      </c>
      <c r="N62" s="5" t="s">
        <v>116</v>
      </c>
      <c r="O62" s="5" t="s">
        <v>636</v>
      </c>
      <c r="P62" s="5" t="s">
        <v>62</v>
      </c>
      <c r="Q62" s="5" t="s">
        <v>62</v>
      </c>
      <c r="R62" s="5" t="s">
        <v>61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5" t="s">
        <v>52</v>
      </c>
      <c r="AK62" s="5" t="s">
        <v>640</v>
      </c>
      <c r="AL62" s="5" t="s">
        <v>52</v>
      </c>
      <c r="AM62" s="5" t="s">
        <v>52</v>
      </c>
    </row>
    <row r="63" spans="1:39" ht="30" customHeight="1">
      <c r="A63" s="8" t="s">
        <v>563</v>
      </c>
      <c r="B63" s="8" t="s">
        <v>564</v>
      </c>
      <c r="C63" s="8" t="s">
        <v>565</v>
      </c>
      <c r="D63" s="9">
        <v>0.02</v>
      </c>
      <c r="E63" s="12">
        <f>단가대비표!O109</f>
        <v>0</v>
      </c>
      <c r="F63" s="13">
        <f>TRUNC(E63*D63,1)</f>
        <v>0</v>
      </c>
      <c r="G63" s="12">
        <f>단가대비표!P109</f>
        <v>102628</v>
      </c>
      <c r="H63" s="13">
        <f>TRUNC(G63*D63,1)</f>
        <v>2052.5</v>
      </c>
      <c r="I63" s="12">
        <f>단가대비표!V109</f>
        <v>0</v>
      </c>
      <c r="J63" s="13">
        <f>TRUNC(I63*D63,1)</f>
        <v>0</v>
      </c>
      <c r="K63" s="12">
        <f>TRUNC(E63+G63+I63,1)</f>
        <v>102628</v>
      </c>
      <c r="L63" s="13">
        <f>TRUNC(F63+H63+J63,1)</f>
        <v>2052.5</v>
      </c>
      <c r="M63" s="8" t="s">
        <v>52</v>
      </c>
      <c r="N63" s="5" t="s">
        <v>116</v>
      </c>
      <c r="O63" s="5" t="s">
        <v>566</v>
      </c>
      <c r="P63" s="5" t="s">
        <v>62</v>
      </c>
      <c r="Q63" s="5" t="s">
        <v>62</v>
      </c>
      <c r="R63" s="5" t="s">
        <v>61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5" t="s">
        <v>52</v>
      </c>
      <c r="AK63" s="5" t="s">
        <v>641</v>
      </c>
      <c r="AL63" s="5" t="s">
        <v>52</v>
      </c>
      <c r="AM63" s="5" t="s">
        <v>52</v>
      </c>
    </row>
    <row r="64" spans="1:39" ht="30" customHeight="1">
      <c r="A64" s="8" t="s">
        <v>561</v>
      </c>
      <c r="B64" s="8" t="s">
        <v>52</v>
      </c>
      <c r="C64" s="8" t="s">
        <v>52</v>
      </c>
      <c r="D64" s="9"/>
      <c r="E64" s="12"/>
      <c r="F64" s="13">
        <f>TRUNC(SUMIF(N62:N63, N61, F62:F63),0)</f>
        <v>0</v>
      </c>
      <c r="G64" s="12"/>
      <c r="H64" s="13">
        <f>TRUNC(SUMIF(N62:N63, N61, H62:H63),0)</f>
        <v>3032</v>
      </c>
      <c r="I64" s="12"/>
      <c r="J64" s="13">
        <f>TRUNC(SUMIF(N62:N63, N61, J62:J63),0)</f>
        <v>0</v>
      </c>
      <c r="K64" s="12"/>
      <c r="L64" s="13">
        <f>F64+H64+J64</f>
        <v>3032</v>
      </c>
      <c r="M64" s="8" t="s">
        <v>52</v>
      </c>
      <c r="N64" s="5" t="s">
        <v>71</v>
      </c>
      <c r="O64" s="5" t="s">
        <v>71</v>
      </c>
      <c r="P64" s="5" t="s">
        <v>52</v>
      </c>
      <c r="Q64" s="5" t="s">
        <v>52</v>
      </c>
      <c r="R64" s="5" t="s">
        <v>52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5" t="s">
        <v>52</v>
      </c>
      <c r="AK64" s="5" t="s">
        <v>52</v>
      </c>
      <c r="AL64" s="5" t="s">
        <v>52</v>
      </c>
      <c r="AM64" s="5" t="s">
        <v>52</v>
      </c>
    </row>
    <row r="65" spans="1:39" ht="30" customHeight="1">
      <c r="A65" s="9"/>
      <c r="B65" s="9"/>
      <c r="C65" s="9"/>
      <c r="D65" s="9"/>
      <c r="E65" s="12"/>
      <c r="F65" s="13"/>
      <c r="G65" s="12"/>
      <c r="H65" s="13"/>
      <c r="I65" s="12"/>
      <c r="J65" s="13"/>
      <c r="K65" s="12"/>
      <c r="L65" s="13"/>
      <c r="M65" s="9"/>
    </row>
    <row r="66" spans="1:39" ht="30" customHeight="1">
      <c r="A66" s="40" t="s">
        <v>642</v>
      </c>
      <c r="B66" s="40"/>
      <c r="C66" s="40"/>
      <c r="D66" s="40"/>
      <c r="E66" s="41"/>
      <c r="F66" s="42"/>
      <c r="G66" s="41"/>
      <c r="H66" s="42"/>
      <c r="I66" s="41"/>
      <c r="J66" s="42"/>
      <c r="K66" s="41"/>
      <c r="L66" s="42"/>
      <c r="M66" s="40"/>
      <c r="N66" s="2" t="s">
        <v>121</v>
      </c>
    </row>
    <row r="67" spans="1:39" ht="30" customHeight="1">
      <c r="A67" s="8" t="s">
        <v>644</v>
      </c>
      <c r="B67" s="8" t="s">
        <v>564</v>
      </c>
      <c r="C67" s="8" t="s">
        <v>565</v>
      </c>
      <c r="D67" s="9">
        <v>0.78</v>
      </c>
      <c r="E67" s="12">
        <f>단가대비표!O114</f>
        <v>0</v>
      </c>
      <c r="F67" s="13">
        <f>TRUNC(E67*D67,1)</f>
        <v>0</v>
      </c>
      <c r="G67" s="12">
        <f>단가대비표!P114</f>
        <v>122918</v>
      </c>
      <c r="H67" s="13">
        <f>TRUNC(G67*D67,1)</f>
        <v>95876</v>
      </c>
      <c r="I67" s="12">
        <f>단가대비표!V114</f>
        <v>0</v>
      </c>
      <c r="J67" s="13">
        <f>TRUNC(I67*D67,1)</f>
        <v>0</v>
      </c>
      <c r="K67" s="12">
        <f t="shared" ref="K67:L70" si="7">TRUNC(E67+G67+I67,1)</f>
        <v>122918</v>
      </c>
      <c r="L67" s="13">
        <f t="shared" si="7"/>
        <v>95876</v>
      </c>
      <c r="M67" s="8" t="s">
        <v>52</v>
      </c>
      <c r="N67" s="5" t="s">
        <v>121</v>
      </c>
      <c r="O67" s="5" t="s">
        <v>645</v>
      </c>
      <c r="P67" s="5" t="s">
        <v>62</v>
      </c>
      <c r="Q67" s="5" t="s">
        <v>62</v>
      </c>
      <c r="R67" s="5" t="s">
        <v>61</v>
      </c>
      <c r="S67" s="1"/>
      <c r="T67" s="1"/>
      <c r="U67" s="1"/>
      <c r="V67" s="1">
        <v>1</v>
      </c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5" t="s">
        <v>52</v>
      </c>
      <c r="AK67" s="5" t="s">
        <v>646</v>
      </c>
      <c r="AL67" s="5" t="s">
        <v>52</v>
      </c>
      <c r="AM67" s="5" t="s">
        <v>52</v>
      </c>
    </row>
    <row r="68" spans="1:39" ht="30" customHeight="1">
      <c r="A68" s="8" t="s">
        <v>563</v>
      </c>
      <c r="B68" s="8" t="s">
        <v>564</v>
      </c>
      <c r="C68" s="8" t="s">
        <v>565</v>
      </c>
      <c r="D68" s="9">
        <v>0.33</v>
      </c>
      <c r="E68" s="12">
        <f>단가대비표!O109</f>
        <v>0</v>
      </c>
      <c r="F68" s="13">
        <f>TRUNC(E68*D68,1)</f>
        <v>0</v>
      </c>
      <c r="G68" s="12">
        <f>단가대비표!P109</f>
        <v>102628</v>
      </c>
      <c r="H68" s="13">
        <f>TRUNC(G68*D68,1)</f>
        <v>33867.199999999997</v>
      </c>
      <c r="I68" s="12">
        <f>단가대비표!V109</f>
        <v>0</v>
      </c>
      <c r="J68" s="13">
        <f>TRUNC(I68*D68,1)</f>
        <v>0</v>
      </c>
      <c r="K68" s="12">
        <f t="shared" si="7"/>
        <v>102628</v>
      </c>
      <c r="L68" s="13">
        <f t="shared" si="7"/>
        <v>33867.199999999997</v>
      </c>
      <c r="M68" s="8" t="s">
        <v>52</v>
      </c>
      <c r="N68" s="5" t="s">
        <v>121</v>
      </c>
      <c r="O68" s="5" t="s">
        <v>566</v>
      </c>
      <c r="P68" s="5" t="s">
        <v>62</v>
      </c>
      <c r="Q68" s="5" t="s">
        <v>62</v>
      </c>
      <c r="R68" s="5" t="s">
        <v>61</v>
      </c>
      <c r="S68" s="1"/>
      <c r="T68" s="1"/>
      <c r="U68" s="1"/>
      <c r="V68" s="1">
        <v>1</v>
      </c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5" t="s">
        <v>52</v>
      </c>
      <c r="AK68" s="5" t="s">
        <v>647</v>
      </c>
      <c r="AL68" s="5" t="s">
        <v>52</v>
      </c>
      <c r="AM68" s="5" t="s">
        <v>52</v>
      </c>
    </row>
    <row r="69" spans="1:39" ht="30" customHeight="1">
      <c r="A69" s="8" t="s">
        <v>648</v>
      </c>
      <c r="B69" s="8" t="s">
        <v>649</v>
      </c>
      <c r="C69" s="8" t="s">
        <v>650</v>
      </c>
      <c r="D69" s="9">
        <v>3.77</v>
      </c>
      <c r="E69" s="12">
        <f>일위대가목록!E69</f>
        <v>0</v>
      </c>
      <c r="F69" s="13">
        <f>TRUNC(E69*D69,1)</f>
        <v>0</v>
      </c>
      <c r="G69" s="12">
        <f>일위대가목록!F69</f>
        <v>0</v>
      </c>
      <c r="H69" s="13">
        <f>TRUNC(G69*D69,1)</f>
        <v>0</v>
      </c>
      <c r="I69" s="12">
        <f>일위대가목록!G69</f>
        <v>286</v>
      </c>
      <c r="J69" s="13">
        <f>TRUNC(I69*D69,1)</f>
        <v>1078.2</v>
      </c>
      <c r="K69" s="12">
        <f t="shared" si="7"/>
        <v>286</v>
      </c>
      <c r="L69" s="13">
        <f t="shared" si="7"/>
        <v>1078.2</v>
      </c>
      <c r="M69" s="8" t="s">
        <v>651</v>
      </c>
      <c r="N69" s="5" t="s">
        <v>121</v>
      </c>
      <c r="O69" s="5" t="s">
        <v>652</v>
      </c>
      <c r="P69" s="5" t="s">
        <v>61</v>
      </c>
      <c r="Q69" s="5" t="s">
        <v>62</v>
      </c>
      <c r="R69" s="5" t="s">
        <v>62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5" t="s">
        <v>52</v>
      </c>
      <c r="AK69" s="5" t="s">
        <v>653</v>
      </c>
      <c r="AL69" s="5" t="s">
        <v>52</v>
      </c>
      <c r="AM69" s="5" t="s">
        <v>52</v>
      </c>
    </row>
    <row r="70" spans="1:39" ht="30" customHeight="1">
      <c r="A70" s="8" t="s">
        <v>654</v>
      </c>
      <c r="B70" s="8" t="s">
        <v>655</v>
      </c>
      <c r="C70" s="8" t="s">
        <v>656</v>
      </c>
      <c r="D70" s="9">
        <v>1</v>
      </c>
      <c r="E70" s="12">
        <f>TRUNC(SUMIF(V67:V70, RIGHTB(O70, 1), H67:H70)*U70, 2)</f>
        <v>1297.43</v>
      </c>
      <c r="F70" s="13">
        <f>TRUNC(E70*D70,1)</f>
        <v>1297.4000000000001</v>
      </c>
      <c r="G70" s="12">
        <v>0</v>
      </c>
      <c r="H70" s="13">
        <f>TRUNC(G70*D70,1)</f>
        <v>0</v>
      </c>
      <c r="I70" s="12">
        <v>0</v>
      </c>
      <c r="J70" s="13">
        <f>TRUNC(I70*D70,1)</f>
        <v>0</v>
      </c>
      <c r="K70" s="12">
        <f t="shared" si="7"/>
        <v>1297.4000000000001</v>
      </c>
      <c r="L70" s="13">
        <f t="shared" si="7"/>
        <v>1297.4000000000001</v>
      </c>
      <c r="M70" s="8" t="s">
        <v>52</v>
      </c>
      <c r="N70" s="5" t="s">
        <v>121</v>
      </c>
      <c r="O70" s="5" t="s">
        <v>657</v>
      </c>
      <c r="P70" s="5" t="s">
        <v>62</v>
      </c>
      <c r="Q70" s="5" t="s">
        <v>62</v>
      </c>
      <c r="R70" s="5" t="s">
        <v>62</v>
      </c>
      <c r="S70" s="1">
        <v>1</v>
      </c>
      <c r="T70" s="1">
        <v>0</v>
      </c>
      <c r="U70" s="1">
        <v>0.01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5" t="s">
        <v>52</v>
      </c>
      <c r="AK70" s="5" t="s">
        <v>658</v>
      </c>
      <c r="AL70" s="5" t="s">
        <v>52</v>
      </c>
      <c r="AM70" s="5" t="s">
        <v>52</v>
      </c>
    </row>
    <row r="71" spans="1:39" ht="30" customHeight="1">
      <c r="A71" s="8" t="s">
        <v>561</v>
      </c>
      <c r="B71" s="8" t="s">
        <v>52</v>
      </c>
      <c r="C71" s="8" t="s">
        <v>52</v>
      </c>
      <c r="D71" s="9"/>
      <c r="E71" s="12"/>
      <c r="F71" s="13">
        <f>TRUNC(SUMIF(N67:N70, N66, F67:F70),0)</f>
        <v>1297</v>
      </c>
      <c r="G71" s="12"/>
      <c r="H71" s="13">
        <f>TRUNC(SUMIF(N67:N70, N66, H67:H70),0)</f>
        <v>129743</v>
      </c>
      <c r="I71" s="12"/>
      <c r="J71" s="13">
        <f>TRUNC(SUMIF(N67:N70, N66, J67:J70),0)</f>
        <v>1078</v>
      </c>
      <c r="K71" s="12"/>
      <c r="L71" s="13">
        <f>F71+H71+J71</f>
        <v>132118</v>
      </c>
      <c r="M71" s="8" t="s">
        <v>52</v>
      </c>
      <c r="N71" s="5" t="s">
        <v>71</v>
      </c>
      <c r="O71" s="5" t="s">
        <v>71</v>
      </c>
      <c r="P71" s="5" t="s">
        <v>52</v>
      </c>
      <c r="Q71" s="5" t="s">
        <v>52</v>
      </c>
      <c r="R71" s="5" t="s">
        <v>52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5" t="s">
        <v>52</v>
      </c>
      <c r="AK71" s="5" t="s">
        <v>52</v>
      </c>
      <c r="AL71" s="5" t="s">
        <v>52</v>
      </c>
      <c r="AM71" s="5" t="s">
        <v>52</v>
      </c>
    </row>
    <row r="72" spans="1:39" ht="30" customHeight="1">
      <c r="A72" s="9"/>
      <c r="B72" s="9"/>
      <c r="C72" s="9"/>
      <c r="D72" s="9"/>
      <c r="E72" s="12"/>
      <c r="F72" s="13"/>
      <c r="G72" s="12"/>
      <c r="H72" s="13"/>
      <c r="I72" s="12"/>
      <c r="J72" s="13"/>
      <c r="K72" s="12"/>
      <c r="L72" s="13"/>
      <c r="M72" s="9"/>
    </row>
    <row r="73" spans="1:39" ht="30" customHeight="1">
      <c r="A73" s="40" t="s">
        <v>659</v>
      </c>
      <c r="B73" s="40"/>
      <c r="C73" s="40"/>
      <c r="D73" s="40"/>
      <c r="E73" s="41"/>
      <c r="F73" s="42"/>
      <c r="G73" s="41"/>
      <c r="H73" s="42"/>
      <c r="I73" s="41"/>
      <c r="J73" s="42"/>
      <c r="K73" s="41"/>
      <c r="L73" s="42"/>
      <c r="M73" s="40"/>
      <c r="N73" s="2" t="s">
        <v>125</v>
      </c>
    </row>
    <row r="74" spans="1:39" ht="30" customHeight="1">
      <c r="A74" s="8" t="s">
        <v>660</v>
      </c>
      <c r="B74" s="8" t="s">
        <v>564</v>
      </c>
      <c r="C74" s="8" t="s">
        <v>565</v>
      </c>
      <c r="D74" s="9">
        <v>3.9E-2</v>
      </c>
      <c r="E74" s="12">
        <f>단가대비표!O113</f>
        <v>0</v>
      </c>
      <c r="F74" s="13">
        <f>TRUNC(E74*D74,1)</f>
        <v>0</v>
      </c>
      <c r="G74" s="12">
        <f>단가대비표!P113</f>
        <v>157183</v>
      </c>
      <c r="H74" s="13">
        <f>TRUNC(G74*D74,1)</f>
        <v>6130.1</v>
      </c>
      <c r="I74" s="12">
        <f>단가대비표!V113</f>
        <v>0</v>
      </c>
      <c r="J74" s="13">
        <f>TRUNC(I74*D74,1)</f>
        <v>0</v>
      </c>
      <c r="K74" s="12">
        <f t="shared" ref="K74:L76" si="8">TRUNC(E74+G74+I74,1)</f>
        <v>157183</v>
      </c>
      <c r="L74" s="13">
        <f t="shared" si="8"/>
        <v>6130.1</v>
      </c>
      <c r="M74" s="8" t="s">
        <v>52</v>
      </c>
      <c r="N74" s="5" t="s">
        <v>125</v>
      </c>
      <c r="O74" s="5" t="s">
        <v>661</v>
      </c>
      <c r="P74" s="5" t="s">
        <v>62</v>
      </c>
      <c r="Q74" s="5" t="s">
        <v>62</v>
      </c>
      <c r="R74" s="5" t="s">
        <v>61</v>
      </c>
      <c r="S74" s="1"/>
      <c r="T74" s="1"/>
      <c r="U74" s="1"/>
      <c r="V74" s="1">
        <v>1</v>
      </c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5" t="s">
        <v>52</v>
      </c>
      <c r="AK74" s="5" t="s">
        <v>662</v>
      </c>
      <c r="AL74" s="5" t="s">
        <v>52</v>
      </c>
      <c r="AM74" s="5" t="s">
        <v>52</v>
      </c>
    </row>
    <row r="75" spans="1:39" ht="30" customHeight="1">
      <c r="A75" s="8" t="s">
        <v>563</v>
      </c>
      <c r="B75" s="8" t="s">
        <v>564</v>
      </c>
      <c r="C75" s="8" t="s">
        <v>565</v>
      </c>
      <c r="D75" s="9">
        <v>5.5E-2</v>
      </c>
      <c r="E75" s="12">
        <f>단가대비표!O109</f>
        <v>0</v>
      </c>
      <c r="F75" s="13">
        <f>TRUNC(E75*D75,1)</f>
        <v>0</v>
      </c>
      <c r="G75" s="12">
        <f>단가대비표!P109</f>
        <v>102628</v>
      </c>
      <c r="H75" s="13">
        <f>TRUNC(G75*D75,1)</f>
        <v>5644.5</v>
      </c>
      <c r="I75" s="12">
        <f>단가대비표!V109</f>
        <v>0</v>
      </c>
      <c r="J75" s="13">
        <f>TRUNC(I75*D75,1)</f>
        <v>0</v>
      </c>
      <c r="K75" s="12">
        <f t="shared" si="8"/>
        <v>102628</v>
      </c>
      <c r="L75" s="13">
        <f t="shared" si="8"/>
        <v>5644.5</v>
      </c>
      <c r="M75" s="8" t="s">
        <v>52</v>
      </c>
      <c r="N75" s="5" t="s">
        <v>125</v>
      </c>
      <c r="O75" s="5" t="s">
        <v>566</v>
      </c>
      <c r="P75" s="5" t="s">
        <v>62</v>
      </c>
      <c r="Q75" s="5" t="s">
        <v>62</v>
      </c>
      <c r="R75" s="5" t="s">
        <v>61</v>
      </c>
      <c r="S75" s="1"/>
      <c r="T75" s="1"/>
      <c r="U75" s="1"/>
      <c r="V75" s="1">
        <v>1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5" t="s">
        <v>52</v>
      </c>
      <c r="AK75" s="5" t="s">
        <v>663</v>
      </c>
      <c r="AL75" s="5" t="s">
        <v>52</v>
      </c>
      <c r="AM75" s="5" t="s">
        <v>52</v>
      </c>
    </row>
    <row r="76" spans="1:39" ht="30" customHeight="1">
      <c r="A76" s="8" t="s">
        <v>654</v>
      </c>
      <c r="B76" s="8" t="s">
        <v>664</v>
      </c>
      <c r="C76" s="8" t="s">
        <v>656</v>
      </c>
      <c r="D76" s="9">
        <v>1</v>
      </c>
      <c r="E76" s="12">
        <f>TRUNC(SUMIF(V74:V76, RIGHTB(O76, 1), H74:H76)*U76, 2)</f>
        <v>588.73</v>
      </c>
      <c r="F76" s="13">
        <f>TRUNC(E76*D76,1)</f>
        <v>588.70000000000005</v>
      </c>
      <c r="G76" s="12">
        <v>0</v>
      </c>
      <c r="H76" s="13">
        <f>TRUNC(G76*D76,1)</f>
        <v>0</v>
      </c>
      <c r="I76" s="12">
        <v>0</v>
      </c>
      <c r="J76" s="13">
        <f>TRUNC(I76*D76,1)</f>
        <v>0</v>
      </c>
      <c r="K76" s="12">
        <f t="shared" si="8"/>
        <v>588.70000000000005</v>
      </c>
      <c r="L76" s="13">
        <f t="shared" si="8"/>
        <v>588.70000000000005</v>
      </c>
      <c r="M76" s="8" t="s">
        <v>52</v>
      </c>
      <c r="N76" s="5" t="s">
        <v>125</v>
      </c>
      <c r="O76" s="5" t="s">
        <v>657</v>
      </c>
      <c r="P76" s="5" t="s">
        <v>62</v>
      </c>
      <c r="Q76" s="5" t="s">
        <v>62</v>
      </c>
      <c r="R76" s="5" t="s">
        <v>62</v>
      </c>
      <c r="S76" s="1">
        <v>1</v>
      </c>
      <c r="T76" s="1">
        <v>0</v>
      </c>
      <c r="U76" s="1">
        <v>0.05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5" t="s">
        <v>52</v>
      </c>
      <c r="AK76" s="5" t="s">
        <v>665</v>
      </c>
      <c r="AL76" s="5" t="s">
        <v>52</v>
      </c>
      <c r="AM76" s="5" t="s">
        <v>52</v>
      </c>
    </row>
    <row r="77" spans="1:39" ht="30" customHeight="1">
      <c r="A77" s="8" t="s">
        <v>561</v>
      </c>
      <c r="B77" s="8" t="s">
        <v>52</v>
      </c>
      <c r="C77" s="8" t="s">
        <v>52</v>
      </c>
      <c r="D77" s="9"/>
      <c r="E77" s="12"/>
      <c r="F77" s="13">
        <f>TRUNC(SUMIF(N74:N76, N73, F74:F76),0)</f>
        <v>588</v>
      </c>
      <c r="G77" s="12"/>
      <c r="H77" s="13">
        <f>TRUNC(SUMIF(N74:N76, N73, H74:H76),0)</f>
        <v>11774</v>
      </c>
      <c r="I77" s="12"/>
      <c r="J77" s="13">
        <f>TRUNC(SUMIF(N74:N76, N73, J74:J76),0)</f>
        <v>0</v>
      </c>
      <c r="K77" s="12"/>
      <c r="L77" s="13">
        <f>F77+H77+J77</f>
        <v>12362</v>
      </c>
      <c r="M77" s="8" t="s">
        <v>52</v>
      </c>
      <c r="N77" s="5" t="s">
        <v>71</v>
      </c>
      <c r="O77" s="5" t="s">
        <v>71</v>
      </c>
      <c r="P77" s="5" t="s">
        <v>52</v>
      </c>
      <c r="Q77" s="5" t="s">
        <v>52</v>
      </c>
      <c r="R77" s="5" t="s">
        <v>52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5" t="s">
        <v>52</v>
      </c>
      <c r="AK77" s="5" t="s">
        <v>52</v>
      </c>
      <c r="AL77" s="5" t="s">
        <v>52</v>
      </c>
      <c r="AM77" s="5" t="s">
        <v>52</v>
      </c>
    </row>
    <row r="78" spans="1:39" ht="30" customHeight="1">
      <c r="A78" s="9"/>
      <c r="B78" s="9"/>
      <c r="C78" s="9"/>
      <c r="D78" s="9"/>
      <c r="E78" s="12"/>
      <c r="F78" s="13"/>
      <c r="G78" s="12"/>
      <c r="H78" s="13"/>
      <c r="I78" s="12"/>
      <c r="J78" s="13"/>
      <c r="K78" s="12"/>
      <c r="L78" s="13"/>
      <c r="M78" s="9"/>
    </row>
    <row r="79" spans="1:39" ht="30" customHeight="1">
      <c r="A79" s="40" t="s">
        <v>666</v>
      </c>
      <c r="B79" s="40"/>
      <c r="C79" s="40"/>
      <c r="D79" s="40"/>
      <c r="E79" s="41"/>
      <c r="F79" s="42"/>
      <c r="G79" s="41"/>
      <c r="H79" s="42"/>
      <c r="I79" s="41"/>
      <c r="J79" s="42"/>
      <c r="K79" s="41"/>
      <c r="L79" s="42"/>
      <c r="M79" s="40"/>
      <c r="N79" s="2" t="s">
        <v>131</v>
      </c>
    </row>
    <row r="80" spans="1:39" ht="30" customHeight="1">
      <c r="A80" s="8" t="s">
        <v>660</v>
      </c>
      <c r="B80" s="8" t="s">
        <v>564</v>
      </c>
      <c r="C80" s="8" t="s">
        <v>565</v>
      </c>
      <c r="D80" s="9">
        <v>0.12</v>
      </c>
      <c r="E80" s="12">
        <f>단가대비표!O113</f>
        <v>0</v>
      </c>
      <c r="F80" s="13">
        <f>TRUNC(E80*D80,1)</f>
        <v>0</v>
      </c>
      <c r="G80" s="12">
        <f>단가대비표!P113</f>
        <v>157183</v>
      </c>
      <c r="H80" s="13">
        <f>TRUNC(G80*D80,1)</f>
        <v>18861.900000000001</v>
      </c>
      <c r="I80" s="12">
        <f>단가대비표!V113</f>
        <v>0</v>
      </c>
      <c r="J80" s="13">
        <f>TRUNC(I80*D80,1)</f>
        <v>0</v>
      </c>
      <c r="K80" s="12">
        <f t="shared" ref="K80:L82" si="9">TRUNC(E80+G80+I80,1)</f>
        <v>157183</v>
      </c>
      <c r="L80" s="13">
        <f t="shared" si="9"/>
        <v>18861.900000000001</v>
      </c>
      <c r="M80" s="8" t="s">
        <v>52</v>
      </c>
      <c r="N80" s="5" t="s">
        <v>131</v>
      </c>
      <c r="O80" s="5" t="s">
        <v>661</v>
      </c>
      <c r="P80" s="5" t="s">
        <v>62</v>
      </c>
      <c r="Q80" s="5" t="s">
        <v>62</v>
      </c>
      <c r="R80" s="5" t="s">
        <v>61</v>
      </c>
      <c r="S80" s="1"/>
      <c r="T80" s="1"/>
      <c r="U80" s="1"/>
      <c r="V80" s="1">
        <v>1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5" t="s">
        <v>52</v>
      </c>
      <c r="AK80" s="5" t="s">
        <v>667</v>
      </c>
      <c r="AL80" s="5" t="s">
        <v>52</v>
      </c>
      <c r="AM80" s="5" t="s">
        <v>52</v>
      </c>
    </row>
    <row r="81" spans="1:39" ht="30" customHeight="1">
      <c r="A81" s="8" t="s">
        <v>563</v>
      </c>
      <c r="B81" s="8" t="s">
        <v>564</v>
      </c>
      <c r="C81" s="8" t="s">
        <v>565</v>
      </c>
      <c r="D81" s="9">
        <v>0.17</v>
      </c>
      <c r="E81" s="12">
        <f>단가대비표!O109</f>
        <v>0</v>
      </c>
      <c r="F81" s="13">
        <f>TRUNC(E81*D81,1)</f>
        <v>0</v>
      </c>
      <c r="G81" s="12">
        <f>단가대비표!P109</f>
        <v>102628</v>
      </c>
      <c r="H81" s="13">
        <f>TRUNC(G81*D81,1)</f>
        <v>17446.7</v>
      </c>
      <c r="I81" s="12">
        <f>단가대비표!V109</f>
        <v>0</v>
      </c>
      <c r="J81" s="13">
        <f>TRUNC(I81*D81,1)</f>
        <v>0</v>
      </c>
      <c r="K81" s="12">
        <f t="shared" si="9"/>
        <v>102628</v>
      </c>
      <c r="L81" s="13">
        <f t="shared" si="9"/>
        <v>17446.7</v>
      </c>
      <c r="M81" s="8" t="s">
        <v>52</v>
      </c>
      <c r="N81" s="5" t="s">
        <v>131</v>
      </c>
      <c r="O81" s="5" t="s">
        <v>566</v>
      </c>
      <c r="P81" s="5" t="s">
        <v>62</v>
      </c>
      <c r="Q81" s="5" t="s">
        <v>62</v>
      </c>
      <c r="R81" s="5" t="s">
        <v>61</v>
      </c>
      <c r="S81" s="1"/>
      <c r="T81" s="1"/>
      <c r="U81" s="1"/>
      <c r="V81" s="1">
        <v>1</v>
      </c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5" t="s">
        <v>52</v>
      </c>
      <c r="AK81" s="5" t="s">
        <v>668</v>
      </c>
      <c r="AL81" s="5" t="s">
        <v>52</v>
      </c>
      <c r="AM81" s="5" t="s">
        <v>52</v>
      </c>
    </row>
    <row r="82" spans="1:39" ht="30" customHeight="1">
      <c r="A82" s="8" t="s">
        <v>654</v>
      </c>
      <c r="B82" s="8" t="s">
        <v>664</v>
      </c>
      <c r="C82" s="8" t="s">
        <v>656</v>
      </c>
      <c r="D82" s="9">
        <v>1</v>
      </c>
      <c r="E82" s="12">
        <f>TRUNC(SUMIF(V80:V82, RIGHTB(O82, 1), H80:H82)*U82, 2)</f>
        <v>1815.43</v>
      </c>
      <c r="F82" s="13">
        <f>TRUNC(E82*D82,1)</f>
        <v>1815.4</v>
      </c>
      <c r="G82" s="12">
        <v>0</v>
      </c>
      <c r="H82" s="13">
        <f>TRUNC(G82*D82,1)</f>
        <v>0</v>
      </c>
      <c r="I82" s="12">
        <v>0</v>
      </c>
      <c r="J82" s="13">
        <f>TRUNC(I82*D82,1)</f>
        <v>0</v>
      </c>
      <c r="K82" s="12">
        <f t="shared" si="9"/>
        <v>1815.4</v>
      </c>
      <c r="L82" s="13">
        <f t="shared" si="9"/>
        <v>1815.4</v>
      </c>
      <c r="M82" s="8" t="s">
        <v>52</v>
      </c>
      <c r="N82" s="5" t="s">
        <v>131</v>
      </c>
      <c r="O82" s="5" t="s">
        <v>657</v>
      </c>
      <c r="P82" s="5" t="s">
        <v>62</v>
      </c>
      <c r="Q82" s="5" t="s">
        <v>62</v>
      </c>
      <c r="R82" s="5" t="s">
        <v>62</v>
      </c>
      <c r="S82" s="1">
        <v>1</v>
      </c>
      <c r="T82" s="1">
        <v>0</v>
      </c>
      <c r="U82" s="1">
        <v>0.05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5" t="s">
        <v>52</v>
      </c>
      <c r="AK82" s="5" t="s">
        <v>669</v>
      </c>
      <c r="AL82" s="5" t="s">
        <v>52</v>
      </c>
      <c r="AM82" s="5" t="s">
        <v>52</v>
      </c>
    </row>
    <row r="83" spans="1:39" ht="30" customHeight="1">
      <c r="A83" s="8" t="s">
        <v>561</v>
      </c>
      <c r="B83" s="8" t="s">
        <v>52</v>
      </c>
      <c r="C83" s="8" t="s">
        <v>52</v>
      </c>
      <c r="D83" s="9"/>
      <c r="E83" s="12"/>
      <c r="F83" s="13">
        <f>TRUNC(SUMIF(N80:N82, N79, F80:F82),0)</f>
        <v>1815</v>
      </c>
      <c r="G83" s="12"/>
      <c r="H83" s="13">
        <f>TRUNC(SUMIF(N80:N82, N79, H80:H82),0)</f>
        <v>36308</v>
      </c>
      <c r="I83" s="12"/>
      <c r="J83" s="13">
        <f>TRUNC(SUMIF(N80:N82, N79, J80:J82),0)</f>
        <v>0</v>
      </c>
      <c r="K83" s="12"/>
      <c r="L83" s="13">
        <f>F83+H83+J83</f>
        <v>38123</v>
      </c>
      <c r="M83" s="8" t="s">
        <v>52</v>
      </c>
      <c r="N83" s="5" t="s">
        <v>71</v>
      </c>
      <c r="O83" s="5" t="s">
        <v>71</v>
      </c>
      <c r="P83" s="5" t="s">
        <v>52</v>
      </c>
      <c r="Q83" s="5" t="s">
        <v>52</v>
      </c>
      <c r="R83" s="5" t="s">
        <v>52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5" t="s">
        <v>52</v>
      </c>
      <c r="AK83" s="5" t="s">
        <v>52</v>
      </c>
      <c r="AL83" s="5" t="s">
        <v>52</v>
      </c>
      <c r="AM83" s="5" t="s">
        <v>52</v>
      </c>
    </row>
    <row r="84" spans="1:39" ht="30" customHeight="1">
      <c r="A84" s="9"/>
      <c r="B84" s="9"/>
      <c r="C84" s="9"/>
      <c r="D84" s="9"/>
      <c r="E84" s="12"/>
      <c r="F84" s="13"/>
      <c r="G84" s="12"/>
      <c r="H84" s="13"/>
      <c r="I84" s="12"/>
      <c r="J84" s="13"/>
      <c r="K84" s="12"/>
      <c r="L84" s="13"/>
      <c r="M84" s="9"/>
    </row>
    <row r="85" spans="1:39" ht="30" customHeight="1">
      <c r="A85" s="40" t="s">
        <v>670</v>
      </c>
      <c r="B85" s="40"/>
      <c r="C85" s="40"/>
      <c r="D85" s="40"/>
      <c r="E85" s="41"/>
      <c r="F85" s="42"/>
      <c r="G85" s="41"/>
      <c r="H85" s="42"/>
      <c r="I85" s="41"/>
      <c r="J85" s="42"/>
      <c r="K85" s="41"/>
      <c r="L85" s="42"/>
      <c r="M85" s="40"/>
      <c r="N85" s="2" t="s">
        <v>137</v>
      </c>
    </row>
    <row r="86" spans="1:39" ht="30" customHeight="1">
      <c r="A86" s="8" t="s">
        <v>660</v>
      </c>
      <c r="B86" s="8" t="s">
        <v>564</v>
      </c>
      <c r="C86" s="8" t="s">
        <v>565</v>
      </c>
      <c r="D86" s="9">
        <v>0.1</v>
      </c>
      <c r="E86" s="12">
        <f>단가대비표!O113</f>
        <v>0</v>
      </c>
      <c r="F86" s="13">
        <f>TRUNC(E86*D86,1)</f>
        <v>0</v>
      </c>
      <c r="G86" s="12">
        <f>단가대비표!P113</f>
        <v>157183</v>
      </c>
      <c r="H86" s="13">
        <f>TRUNC(G86*D86,1)</f>
        <v>15718.3</v>
      </c>
      <c r="I86" s="12">
        <f>단가대비표!V113</f>
        <v>0</v>
      </c>
      <c r="J86" s="13">
        <f>TRUNC(I86*D86,1)</f>
        <v>0</v>
      </c>
      <c r="K86" s="12">
        <f t="shared" ref="K86:L88" si="10">TRUNC(E86+G86+I86,1)</f>
        <v>157183</v>
      </c>
      <c r="L86" s="13">
        <f t="shared" si="10"/>
        <v>15718.3</v>
      </c>
      <c r="M86" s="8" t="s">
        <v>52</v>
      </c>
      <c r="N86" s="5" t="s">
        <v>137</v>
      </c>
      <c r="O86" s="5" t="s">
        <v>661</v>
      </c>
      <c r="P86" s="5" t="s">
        <v>62</v>
      </c>
      <c r="Q86" s="5" t="s">
        <v>62</v>
      </c>
      <c r="R86" s="5" t="s">
        <v>61</v>
      </c>
      <c r="S86" s="1"/>
      <c r="T86" s="1"/>
      <c r="U86" s="1"/>
      <c r="V86" s="1">
        <v>1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5" t="s">
        <v>52</v>
      </c>
      <c r="AK86" s="5" t="s">
        <v>671</v>
      </c>
      <c r="AL86" s="5" t="s">
        <v>52</v>
      </c>
      <c r="AM86" s="5" t="s">
        <v>52</v>
      </c>
    </row>
    <row r="87" spans="1:39" ht="30" customHeight="1">
      <c r="A87" s="8" t="s">
        <v>563</v>
      </c>
      <c r="B87" s="8" t="s">
        <v>564</v>
      </c>
      <c r="C87" s="8" t="s">
        <v>565</v>
      </c>
      <c r="D87" s="9">
        <v>0.15</v>
      </c>
      <c r="E87" s="12">
        <f>단가대비표!O109</f>
        <v>0</v>
      </c>
      <c r="F87" s="13">
        <f>TRUNC(E87*D87,1)</f>
        <v>0</v>
      </c>
      <c r="G87" s="12">
        <f>단가대비표!P109</f>
        <v>102628</v>
      </c>
      <c r="H87" s="13">
        <f>TRUNC(G87*D87,1)</f>
        <v>15394.2</v>
      </c>
      <c r="I87" s="12">
        <f>단가대비표!V109</f>
        <v>0</v>
      </c>
      <c r="J87" s="13">
        <f>TRUNC(I87*D87,1)</f>
        <v>0</v>
      </c>
      <c r="K87" s="12">
        <f t="shared" si="10"/>
        <v>102628</v>
      </c>
      <c r="L87" s="13">
        <f t="shared" si="10"/>
        <v>15394.2</v>
      </c>
      <c r="M87" s="8" t="s">
        <v>52</v>
      </c>
      <c r="N87" s="5" t="s">
        <v>137</v>
      </c>
      <c r="O87" s="5" t="s">
        <v>566</v>
      </c>
      <c r="P87" s="5" t="s">
        <v>62</v>
      </c>
      <c r="Q87" s="5" t="s">
        <v>62</v>
      </c>
      <c r="R87" s="5" t="s">
        <v>61</v>
      </c>
      <c r="S87" s="1"/>
      <c r="T87" s="1"/>
      <c r="U87" s="1"/>
      <c r="V87" s="1">
        <v>1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5" t="s">
        <v>52</v>
      </c>
      <c r="AK87" s="5" t="s">
        <v>672</v>
      </c>
      <c r="AL87" s="5" t="s">
        <v>52</v>
      </c>
      <c r="AM87" s="5" t="s">
        <v>52</v>
      </c>
    </row>
    <row r="88" spans="1:39" ht="30" customHeight="1">
      <c r="A88" s="8" t="s">
        <v>654</v>
      </c>
      <c r="B88" s="8" t="s">
        <v>664</v>
      </c>
      <c r="C88" s="8" t="s">
        <v>656</v>
      </c>
      <c r="D88" s="9">
        <v>1</v>
      </c>
      <c r="E88" s="12">
        <f>TRUNC(SUMIF(V86:V88, RIGHTB(O88, 1), H86:H88)*U88, 2)</f>
        <v>1555.62</v>
      </c>
      <c r="F88" s="13">
        <f>TRUNC(E88*D88,1)</f>
        <v>1555.6</v>
      </c>
      <c r="G88" s="12">
        <v>0</v>
      </c>
      <c r="H88" s="13">
        <f>TRUNC(G88*D88,1)</f>
        <v>0</v>
      </c>
      <c r="I88" s="12">
        <v>0</v>
      </c>
      <c r="J88" s="13">
        <f>TRUNC(I88*D88,1)</f>
        <v>0</v>
      </c>
      <c r="K88" s="12">
        <f t="shared" si="10"/>
        <v>1555.6</v>
      </c>
      <c r="L88" s="13">
        <f t="shared" si="10"/>
        <v>1555.6</v>
      </c>
      <c r="M88" s="8" t="s">
        <v>52</v>
      </c>
      <c r="N88" s="5" t="s">
        <v>137</v>
      </c>
      <c r="O88" s="5" t="s">
        <v>657</v>
      </c>
      <c r="P88" s="5" t="s">
        <v>62</v>
      </c>
      <c r="Q88" s="5" t="s">
        <v>62</v>
      </c>
      <c r="R88" s="5" t="s">
        <v>62</v>
      </c>
      <c r="S88" s="1">
        <v>1</v>
      </c>
      <c r="T88" s="1">
        <v>0</v>
      </c>
      <c r="U88" s="1">
        <v>0.05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5" t="s">
        <v>52</v>
      </c>
      <c r="AK88" s="5" t="s">
        <v>673</v>
      </c>
      <c r="AL88" s="5" t="s">
        <v>52</v>
      </c>
      <c r="AM88" s="5" t="s">
        <v>52</v>
      </c>
    </row>
    <row r="89" spans="1:39" ht="30" customHeight="1">
      <c r="A89" s="8" t="s">
        <v>561</v>
      </c>
      <c r="B89" s="8" t="s">
        <v>52</v>
      </c>
      <c r="C89" s="8" t="s">
        <v>52</v>
      </c>
      <c r="D89" s="9"/>
      <c r="E89" s="12"/>
      <c r="F89" s="13">
        <f>TRUNC(SUMIF(N86:N88, N85, F86:F88),0)</f>
        <v>1555</v>
      </c>
      <c r="G89" s="12"/>
      <c r="H89" s="13">
        <f>TRUNC(SUMIF(N86:N88, N85, H86:H88),0)</f>
        <v>31112</v>
      </c>
      <c r="I89" s="12"/>
      <c r="J89" s="13">
        <f>TRUNC(SUMIF(N86:N88, N85, J86:J88),0)</f>
        <v>0</v>
      </c>
      <c r="K89" s="12"/>
      <c r="L89" s="13">
        <f>F89+H89+J89</f>
        <v>32667</v>
      </c>
      <c r="M89" s="8" t="s">
        <v>52</v>
      </c>
      <c r="N89" s="5" t="s">
        <v>71</v>
      </c>
      <c r="O89" s="5" t="s">
        <v>71</v>
      </c>
      <c r="P89" s="5" t="s">
        <v>52</v>
      </c>
      <c r="Q89" s="5" t="s">
        <v>52</v>
      </c>
      <c r="R89" s="5" t="s">
        <v>52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5" t="s">
        <v>52</v>
      </c>
      <c r="AK89" s="5" t="s">
        <v>52</v>
      </c>
      <c r="AL89" s="5" t="s">
        <v>52</v>
      </c>
      <c r="AM89" s="5" t="s">
        <v>52</v>
      </c>
    </row>
    <row r="90" spans="1:39" ht="30" customHeight="1">
      <c r="A90" s="9"/>
      <c r="B90" s="9"/>
      <c r="C90" s="9"/>
      <c r="D90" s="9"/>
      <c r="E90" s="12"/>
      <c r="F90" s="13"/>
      <c r="G90" s="12"/>
      <c r="H90" s="13"/>
      <c r="I90" s="12"/>
      <c r="J90" s="13"/>
      <c r="K90" s="12"/>
      <c r="L90" s="13"/>
      <c r="M90" s="9"/>
    </row>
    <row r="91" spans="1:39" ht="30" customHeight="1">
      <c r="A91" s="40" t="s">
        <v>674</v>
      </c>
      <c r="B91" s="40"/>
      <c r="C91" s="40"/>
      <c r="D91" s="40"/>
      <c r="E91" s="41"/>
      <c r="F91" s="42"/>
      <c r="G91" s="41"/>
      <c r="H91" s="42"/>
      <c r="I91" s="41"/>
      <c r="J91" s="42"/>
      <c r="K91" s="41"/>
      <c r="L91" s="42"/>
      <c r="M91" s="40"/>
      <c r="N91" s="2" t="s">
        <v>142</v>
      </c>
    </row>
    <row r="92" spans="1:39" ht="30" customHeight="1">
      <c r="A92" s="8" t="s">
        <v>563</v>
      </c>
      <c r="B92" s="8" t="s">
        <v>564</v>
      </c>
      <c r="C92" s="8" t="s">
        <v>565</v>
      </c>
      <c r="D92" s="9">
        <v>2</v>
      </c>
      <c r="E92" s="12">
        <f>단가대비표!O109</f>
        <v>0</v>
      </c>
      <c r="F92" s="13">
        <f>TRUNC(E92*D92,1)</f>
        <v>0</v>
      </c>
      <c r="G92" s="12">
        <f>단가대비표!P109</f>
        <v>102628</v>
      </c>
      <c r="H92" s="13">
        <f>TRUNC(G92*D92,1)</f>
        <v>205256</v>
      </c>
      <c r="I92" s="12">
        <f>단가대비표!V109</f>
        <v>0</v>
      </c>
      <c r="J92" s="13">
        <f>TRUNC(I92*D92,1)</f>
        <v>0</v>
      </c>
      <c r="K92" s="12">
        <f>TRUNC(E92+G92+I92,1)</f>
        <v>102628</v>
      </c>
      <c r="L92" s="13">
        <f>TRUNC(F92+H92+J92,1)</f>
        <v>205256</v>
      </c>
      <c r="M92" s="8" t="s">
        <v>52</v>
      </c>
      <c r="N92" s="5" t="s">
        <v>142</v>
      </c>
      <c r="O92" s="5" t="s">
        <v>566</v>
      </c>
      <c r="P92" s="5" t="s">
        <v>62</v>
      </c>
      <c r="Q92" s="5" t="s">
        <v>62</v>
      </c>
      <c r="R92" s="5" t="s">
        <v>61</v>
      </c>
      <c r="S92" s="1"/>
      <c r="T92" s="1"/>
      <c r="U92" s="1"/>
      <c r="V92" s="1">
        <v>1</v>
      </c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5" t="s">
        <v>52</v>
      </c>
      <c r="AK92" s="5" t="s">
        <v>675</v>
      </c>
      <c r="AL92" s="5" t="s">
        <v>52</v>
      </c>
      <c r="AM92" s="5" t="s">
        <v>52</v>
      </c>
    </row>
    <row r="93" spans="1:39" ht="30" customHeight="1">
      <c r="A93" s="8" t="s">
        <v>654</v>
      </c>
      <c r="B93" s="8" t="s">
        <v>664</v>
      </c>
      <c r="C93" s="8" t="s">
        <v>656</v>
      </c>
      <c r="D93" s="9">
        <v>1</v>
      </c>
      <c r="E93" s="12">
        <f>TRUNC(SUMIF(V92:V93, RIGHTB(O93, 1), H92:H93)*U93, 2)</f>
        <v>10262.799999999999</v>
      </c>
      <c r="F93" s="13">
        <f>TRUNC(E93*D93,1)</f>
        <v>10262.799999999999</v>
      </c>
      <c r="G93" s="12">
        <v>0</v>
      </c>
      <c r="H93" s="13">
        <f>TRUNC(G93*D93,1)</f>
        <v>0</v>
      </c>
      <c r="I93" s="12">
        <v>0</v>
      </c>
      <c r="J93" s="13">
        <f>TRUNC(I93*D93,1)</f>
        <v>0</v>
      </c>
      <c r="K93" s="12">
        <f>TRUNC(E93+G93+I93,1)</f>
        <v>10262.799999999999</v>
      </c>
      <c r="L93" s="13">
        <f>TRUNC(F93+H93+J93,1)</f>
        <v>10262.799999999999</v>
      </c>
      <c r="M93" s="8" t="s">
        <v>52</v>
      </c>
      <c r="N93" s="5" t="s">
        <v>142</v>
      </c>
      <c r="O93" s="5" t="s">
        <v>657</v>
      </c>
      <c r="P93" s="5" t="s">
        <v>62</v>
      </c>
      <c r="Q93" s="5" t="s">
        <v>62</v>
      </c>
      <c r="R93" s="5" t="s">
        <v>62</v>
      </c>
      <c r="S93" s="1">
        <v>1</v>
      </c>
      <c r="T93" s="1">
        <v>0</v>
      </c>
      <c r="U93" s="1">
        <v>0.05</v>
      </c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5" t="s">
        <v>52</v>
      </c>
      <c r="AK93" s="5" t="s">
        <v>676</v>
      </c>
      <c r="AL93" s="5" t="s">
        <v>52</v>
      </c>
      <c r="AM93" s="5" t="s">
        <v>52</v>
      </c>
    </row>
    <row r="94" spans="1:39" ht="30" customHeight="1">
      <c r="A94" s="8" t="s">
        <v>561</v>
      </c>
      <c r="B94" s="8" t="s">
        <v>52</v>
      </c>
      <c r="C94" s="8" t="s">
        <v>52</v>
      </c>
      <c r="D94" s="9"/>
      <c r="E94" s="12"/>
      <c r="F94" s="13">
        <f>TRUNC(SUMIF(N92:N93, N91, F92:F93),0)</f>
        <v>10262</v>
      </c>
      <c r="G94" s="12"/>
      <c r="H94" s="13">
        <f>TRUNC(SUMIF(N92:N93, N91, H92:H93),0)</f>
        <v>205256</v>
      </c>
      <c r="I94" s="12"/>
      <c r="J94" s="13">
        <f>TRUNC(SUMIF(N92:N93, N91, J92:J93),0)</f>
        <v>0</v>
      </c>
      <c r="K94" s="12"/>
      <c r="L94" s="13">
        <f>F94+H94+J94</f>
        <v>215518</v>
      </c>
      <c r="M94" s="8" t="s">
        <v>52</v>
      </c>
      <c r="N94" s="5" t="s">
        <v>71</v>
      </c>
      <c r="O94" s="5" t="s">
        <v>71</v>
      </c>
      <c r="P94" s="5" t="s">
        <v>52</v>
      </c>
      <c r="Q94" s="5" t="s">
        <v>52</v>
      </c>
      <c r="R94" s="5" t="s">
        <v>52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5" t="s">
        <v>52</v>
      </c>
      <c r="AK94" s="5" t="s">
        <v>52</v>
      </c>
      <c r="AL94" s="5" t="s">
        <v>52</v>
      </c>
      <c r="AM94" s="5" t="s">
        <v>52</v>
      </c>
    </row>
    <row r="95" spans="1:39" ht="30" customHeight="1">
      <c r="A95" s="9"/>
      <c r="B95" s="9"/>
      <c r="C95" s="9"/>
      <c r="D95" s="9"/>
      <c r="E95" s="12"/>
      <c r="F95" s="13"/>
      <c r="G95" s="12"/>
      <c r="H95" s="13"/>
      <c r="I95" s="12"/>
      <c r="J95" s="13"/>
      <c r="K95" s="12"/>
      <c r="L95" s="13"/>
      <c r="M95" s="9"/>
    </row>
    <row r="96" spans="1:39" ht="30" customHeight="1">
      <c r="A96" s="40" t="s">
        <v>677</v>
      </c>
      <c r="B96" s="40"/>
      <c r="C96" s="40"/>
      <c r="D96" s="40"/>
      <c r="E96" s="41"/>
      <c r="F96" s="42"/>
      <c r="G96" s="41"/>
      <c r="H96" s="42"/>
      <c r="I96" s="41"/>
      <c r="J96" s="42"/>
      <c r="K96" s="41"/>
      <c r="L96" s="42"/>
      <c r="M96" s="40"/>
      <c r="N96" s="2" t="s">
        <v>146</v>
      </c>
    </row>
    <row r="97" spans="1:39" ht="30" customHeight="1">
      <c r="A97" s="8" t="s">
        <v>563</v>
      </c>
      <c r="B97" s="8" t="s">
        <v>564</v>
      </c>
      <c r="C97" s="8" t="s">
        <v>565</v>
      </c>
      <c r="D97" s="9">
        <v>0.02</v>
      </c>
      <c r="E97" s="12">
        <f>단가대비표!O109</f>
        <v>0</v>
      </c>
      <c r="F97" s="13">
        <f>TRUNC(E97*D97,1)</f>
        <v>0</v>
      </c>
      <c r="G97" s="12">
        <f>단가대비표!P109</f>
        <v>102628</v>
      </c>
      <c r="H97" s="13">
        <f>TRUNC(G97*D97,1)</f>
        <v>2052.5</v>
      </c>
      <c r="I97" s="12">
        <f>단가대비표!V109</f>
        <v>0</v>
      </c>
      <c r="J97" s="13">
        <f>TRUNC(I97*D97,1)</f>
        <v>0</v>
      </c>
      <c r="K97" s="12">
        <f>TRUNC(E97+G97+I97,1)</f>
        <v>102628</v>
      </c>
      <c r="L97" s="13">
        <f>TRUNC(F97+H97+J97,1)</f>
        <v>2052.5</v>
      </c>
      <c r="M97" s="8" t="s">
        <v>52</v>
      </c>
      <c r="N97" s="5" t="s">
        <v>146</v>
      </c>
      <c r="O97" s="5" t="s">
        <v>566</v>
      </c>
      <c r="P97" s="5" t="s">
        <v>62</v>
      </c>
      <c r="Q97" s="5" t="s">
        <v>62</v>
      </c>
      <c r="R97" s="5" t="s">
        <v>61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5" t="s">
        <v>52</v>
      </c>
      <c r="AK97" s="5" t="s">
        <v>678</v>
      </c>
      <c r="AL97" s="5" t="s">
        <v>52</v>
      </c>
      <c r="AM97" s="5" t="s">
        <v>52</v>
      </c>
    </row>
    <row r="98" spans="1:39" ht="30" customHeight="1">
      <c r="A98" s="8" t="s">
        <v>561</v>
      </c>
      <c r="B98" s="8" t="s">
        <v>52</v>
      </c>
      <c r="C98" s="8" t="s">
        <v>52</v>
      </c>
      <c r="D98" s="9"/>
      <c r="E98" s="12"/>
      <c r="F98" s="13">
        <f>TRUNC(SUMIF(N97:N97, N96, F97:F97),0)</f>
        <v>0</v>
      </c>
      <c r="G98" s="12"/>
      <c r="H98" s="13">
        <f>TRUNC(SUMIF(N97:N97, N96, H97:H97),0)</f>
        <v>2052</v>
      </c>
      <c r="I98" s="12"/>
      <c r="J98" s="13">
        <f>TRUNC(SUMIF(N97:N97, N96, J97:J97),0)</f>
        <v>0</v>
      </c>
      <c r="K98" s="12"/>
      <c r="L98" s="13">
        <f>F98+H98+J98</f>
        <v>2052</v>
      </c>
      <c r="M98" s="8" t="s">
        <v>52</v>
      </c>
      <c r="N98" s="5" t="s">
        <v>71</v>
      </c>
      <c r="O98" s="5" t="s">
        <v>71</v>
      </c>
      <c r="P98" s="5" t="s">
        <v>52</v>
      </c>
      <c r="Q98" s="5" t="s">
        <v>52</v>
      </c>
      <c r="R98" s="5" t="s">
        <v>52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5" t="s">
        <v>52</v>
      </c>
      <c r="AK98" s="5" t="s">
        <v>52</v>
      </c>
      <c r="AL98" s="5" t="s">
        <v>52</v>
      </c>
      <c r="AM98" s="5" t="s">
        <v>52</v>
      </c>
    </row>
    <row r="99" spans="1:39" ht="30" customHeight="1">
      <c r="A99" s="9"/>
      <c r="B99" s="9"/>
      <c r="C99" s="9"/>
      <c r="D99" s="9"/>
      <c r="E99" s="12"/>
      <c r="F99" s="13"/>
      <c r="G99" s="12"/>
      <c r="H99" s="13"/>
      <c r="I99" s="12"/>
      <c r="J99" s="13"/>
      <c r="K99" s="12"/>
      <c r="L99" s="13"/>
      <c r="M99" s="9"/>
    </row>
    <row r="100" spans="1:39" ht="30" customHeight="1">
      <c r="A100" s="40" t="s">
        <v>679</v>
      </c>
      <c r="B100" s="40"/>
      <c r="C100" s="40"/>
      <c r="D100" s="40"/>
      <c r="E100" s="41"/>
      <c r="F100" s="42"/>
      <c r="G100" s="41"/>
      <c r="H100" s="42"/>
      <c r="I100" s="41"/>
      <c r="J100" s="42"/>
      <c r="K100" s="41"/>
      <c r="L100" s="42"/>
      <c r="M100" s="40"/>
      <c r="N100" s="2" t="s">
        <v>151</v>
      </c>
    </row>
    <row r="101" spans="1:39" ht="30" customHeight="1">
      <c r="A101" s="8" t="s">
        <v>563</v>
      </c>
      <c r="B101" s="8" t="s">
        <v>564</v>
      </c>
      <c r="C101" s="8" t="s">
        <v>565</v>
      </c>
      <c r="D101" s="9">
        <v>1</v>
      </c>
      <c r="E101" s="12">
        <f>단가대비표!O109</f>
        <v>0</v>
      </c>
      <c r="F101" s="13">
        <f>TRUNC(E101*D101,1)</f>
        <v>0</v>
      </c>
      <c r="G101" s="12">
        <f>단가대비표!P109</f>
        <v>102628</v>
      </c>
      <c r="H101" s="13">
        <f>TRUNC(G101*D101,1)</f>
        <v>102628</v>
      </c>
      <c r="I101" s="12">
        <f>단가대비표!V109</f>
        <v>0</v>
      </c>
      <c r="J101" s="13">
        <f>TRUNC(I101*D101,1)</f>
        <v>0</v>
      </c>
      <c r="K101" s="12">
        <f>TRUNC(E101+G101+I101,1)</f>
        <v>102628</v>
      </c>
      <c r="L101" s="13">
        <f>TRUNC(F101+H101+J101,1)</f>
        <v>102628</v>
      </c>
      <c r="M101" s="8" t="s">
        <v>52</v>
      </c>
      <c r="N101" s="5" t="s">
        <v>151</v>
      </c>
      <c r="O101" s="5" t="s">
        <v>566</v>
      </c>
      <c r="P101" s="5" t="s">
        <v>62</v>
      </c>
      <c r="Q101" s="5" t="s">
        <v>62</v>
      </c>
      <c r="R101" s="5" t="s">
        <v>61</v>
      </c>
      <c r="S101" s="1"/>
      <c r="T101" s="1"/>
      <c r="U101" s="1"/>
      <c r="V101" s="1">
        <v>1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5" t="s">
        <v>52</v>
      </c>
      <c r="AK101" s="5" t="s">
        <v>680</v>
      </c>
      <c r="AL101" s="5" t="s">
        <v>52</v>
      </c>
      <c r="AM101" s="5" t="s">
        <v>52</v>
      </c>
    </row>
    <row r="102" spans="1:39" ht="30" customHeight="1">
      <c r="A102" s="8" t="s">
        <v>654</v>
      </c>
      <c r="B102" s="8" t="s">
        <v>664</v>
      </c>
      <c r="C102" s="8" t="s">
        <v>656</v>
      </c>
      <c r="D102" s="9">
        <v>1</v>
      </c>
      <c r="E102" s="12">
        <f>TRUNC(SUMIF(V101:V102, RIGHTB(O102, 1), H101:H102)*U102, 2)</f>
        <v>5131.3999999999996</v>
      </c>
      <c r="F102" s="13">
        <f>TRUNC(E102*D102,1)</f>
        <v>5131.3999999999996</v>
      </c>
      <c r="G102" s="12">
        <v>0</v>
      </c>
      <c r="H102" s="13">
        <f>TRUNC(G102*D102,1)</f>
        <v>0</v>
      </c>
      <c r="I102" s="12">
        <v>0</v>
      </c>
      <c r="J102" s="13">
        <f>TRUNC(I102*D102,1)</f>
        <v>0</v>
      </c>
      <c r="K102" s="12">
        <f>TRUNC(E102+G102+I102,1)</f>
        <v>5131.3999999999996</v>
      </c>
      <c r="L102" s="13">
        <f>TRUNC(F102+H102+J102,1)</f>
        <v>5131.3999999999996</v>
      </c>
      <c r="M102" s="8" t="s">
        <v>52</v>
      </c>
      <c r="N102" s="5" t="s">
        <v>151</v>
      </c>
      <c r="O102" s="5" t="s">
        <v>657</v>
      </c>
      <c r="P102" s="5" t="s">
        <v>62</v>
      </c>
      <c r="Q102" s="5" t="s">
        <v>62</v>
      </c>
      <c r="R102" s="5" t="s">
        <v>62</v>
      </c>
      <c r="S102" s="1">
        <v>1</v>
      </c>
      <c r="T102" s="1">
        <v>0</v>
      </c>
      <c r="U102" s="1">
        <v>0.05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5" t="s">
        <v>52</v>
      </c>
      <c r="AK102" s="5" t="s">
        <v>681</v>
      </c>
      <c r="AL102" s="5" t="s">
        <v>52</v>
      </c>
      <c r="AM102" s="5" t="s">
        <v>52</v>
      </c>
    </row>
    <row r="103" spans="1:39" ht="30" customHeight="1">
      <c r="A103" s="8" t="s">
        <v>561</v>
      </c>
      <c r="B103" s="8" t="s">
        <v>52</v>
      </c>
      <c r="C103" s="8" t="s">
        <v>52</v>
      </c>
      <c r="D103" s="9"/>
      <c r="E103" s="12"/>
      <c r="F103" s="13">
        <f>TRUNC(SUMIF(N101:N102, N100, F101:F102),0)</f>
        <v>5131</v>
      </c>
      <c r="G103" s="12"/>
      <c r="H103" s="13">
        <f>TRUNC(SUMIF(N101:N102, N100, H101:H102),0)</f>
        <v>102628</v>
      </c>
      <c r="I103" s="12"/>
      <c r="J103" s="13">
        <f>TRUNC(SUMIF(N101:N102, N100, J101:J102),0)</f>
        <v>0</v>
      </c>
      <c r="K103" s="12"/>
      <c r="L103" s="13">
        <f>F103+H103+J103</f>
        <v>107759</v>
      </c>
      <c r="M103" s="8" t="s">
        <v>52</v>
      </c>
      <c r="N103" s="5" t="s">
        <v>71</v>
      </c>
      <c r="O103" s="5" t="s">
        <v>71</v>
      </c>
      <c r="P103" s="5" t="s">
        <v>52</v>
      </c>
      <c r="Q103" s="5" t="s">
        <v>52</v>
      </c>
      <c r="R103" s="5" t="s">
        <v>52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5" t="s">
        <v>52</v>
      </c>
      <c r="AK103" s="5" t="s">
        <v>52</v>
      </c>
      <c r="AL103" s="5" t="s">
        <v>52</v>
      </c>
      <c r="AM103" s="5" t="s">
        <v>52</v>
      </c>
    </row>
    <row r="104" spans="1:39" ht="30" customHeight="1">
      <c r="A104" s="9"/>
      <c r="B104" s="9"/>
      <c r="C104" s="9"/>
      <c r="D104" s="9"/>
      <c r="E104" s="12"/>
      <c r="F104" s="13"/>
      <c r="G104" s="12"/>
      <c r="H104" s="13"/>
      <c r="I104" s="12"/>
      <c r="J104" s="13"/>
      <c r="K104" s="12"/>
      <c r="L104" s="13"/>
      <c r="M104" s="9"/>
    </row>
    <row r="105" spans="1:39" ht="30" customHeight="1">
      <c r="A105" s="40" t="s">
        <v>682</v>
      </c>
      <c r="B105" s="40"/>
      <c r="C105" s="40"/>
      <c r="D105" s="40"/>
      <c r="E105" s="41"/>
      <c r="F105" s="42"/>
      <c r="G105" s="41"/>
      <c r="H105" s="42"/>
      <c r="I105" s="41"/>
      <c r="J105" s="42"/>
      <c r="K105" s="41"/>
      <c r="L105" s="42"/>
      <c r="M105" s="40"/>
      <c r="N105" s="2" t="s">
        <v>155</v>
      </c>
    </row>
    <row r="106" spans="1:39" ht="30" customHeight="1">
      <c r="A106" s="8" t="s">
        <v>109</v>
      </c>
      <c r="B106" s="8" t="s">
        <v>110</v>
      </c>
      <c r="C106" s="8" t="s">
        <v>66</v>
      </c>
      <c r="D106" s="9">
        <v>16.3</v>
      </c>
      <c r="E106" s="12">
        <f>일위대가목록!E13</f>
        <v>0</v>
      </c>
      <c r="F106" s="13">
        <f>TRUNC(E106*D106,1)</f>
        <v>0</v>
      </c>
      <c r="G106" s="12">
        <f>일위대가목록!F13</f>
        <v>8960</v>
      </c>
      <c r="H106" s="13">
        <f>TRUNC(G106*D106,1)</f>
        <v>146048</v>
      </c>
      <c r="I106" s="12">
        <f>일위대가목록!G13</f>
        <v>0</v>
      </c>
      <c r="J106" s="13">
        <f>TRUNC(I106*D106,1)</f>
        <v>0</v>
      </c>
      <c r="K106" s="12">
        <f>TRUNC(E106+G106+I106,1)</f>
        <v>8960</v>
      </c>
      <c r="L106" s="13">
        <f>TRUNC(F106+H106+J106,1)</f>
        <v>146048</v>
      </c>
      <c r="M106" s="8" t="s">
        <v>111</v>
      </c>
      <c r="N106" s="5" t="s">
        <v>155</v>
      </c>
      <c r="O106" s="5" t="s">
        <v>112</v>
      </c>
      <c r="P106" s="5" t="s">
        <v>61</v>
      </c>
      <c r="Q106" s="5" t="s">
        <v>62</v>
      </c>
      <c r="R106" s="5" t="s">
        <v>62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5" t="s">
        <v>52</v>
      </c>
      <c r="AK106" s="5" t="s">
        <v>683</v>
      </c>
      <c r="AL106" s="5" t="s">
        <v>52</v>
      </c>
      <c r="AM106" s="5" t="s">
        <v>52</v>
      </c>
    </row>
    <row r="107" spans="1:39" ht="30" customHeight="1">
      <c r="A107" s="8" t="s">
        <v>561</v>
      </c>
      <c r="B107" s="8" t="s">
        <v>52</v>
      </c>
      <c r="C107" s="8" t="s">
        <v>52</v>
      </c>
      <c r="D107" s="9"/>
      <c r="E107" s="12"/>
      <c r="F107" s="13">
        <f>TRUNC(SUMIF(N106:N106, N105, F106:F106),0)</f>
        <v>0</v>
      </c>
      <c r="G107" s="12"/>
      <c r="H107" s="13">
        <f>TRUNC(SUMIF(N106:N106, N105, H106:H106),0)</f>
        <v>146048</v>
      </c>
      <c r="I107" s="12"/>
      <c r="J107" s="13">
        <f>TRUNC(SUMIF(N106:N106, N105, J106:J106),0)</f>
        <v>0</v>
      </c>
      <c r="K107" s="12"/>
      <c r="L107" s="13">
        <f>F107+H107+J107</f>
        <v>146048</v>
      </c>
      <c r="M107" s="8" t="s">
        <v>52</v>
      </c>
      <c r="N107" s="5" t="s">
        <v>71</v>
      </c>
      <c r="O107" s="5" t="s">
        <v>71</v>
      </c>
      <c r="P107" s="5" t="s">
        <v>52</v>
      </c>
      <c r="Q107" s="5" t="s">
        <v>52</v>
      </c>
      <c r="R107" s="5" t="s">
        <v>52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5" t="s">
        <v>52</v>
      </c>
      <c r="AK107" s="5" t="s">
        <v>52</v>
      </c>
      <c r="AL107" s="5" t="s">
        <v>52</v>
      </c>
      <c r="AM107" s="5" t="s">
        <v>52</v>
      </c>
    </row>
    <row r="108" spans="1:39" ht="30" customHeight="1">
      <c r="A108" s="9"/>
      <c r="B108" s="9"/>
      <c r="C108" s="9"/>
      <c r="D108" s="9"/>
      <c r="E108" s="12"/>
      <c r="F108" s="13"/>
      <c r="G108" s="12"/>
      <c r="H108" s="13"/>
      <c r="I108" s="12"/>
      <c r="J108" s="13"/>
      <c r="K108" s="12"/>
      <c r="L108" s="13"/>
      <c r="M108" s="9"/>
    </row>
    <row r="109" spans="1:39" ht="30" customHeight="1">
      <c r="A109" s="40" t="s">
        <v>684</v>
      </c>
      <c r="B109" s="40"/>
      <c r="C109" s="40"/>
      <c r="D109" s="40"/>
      <c r="E109" s="41"/>
      <c r="F109" s="42"/>
      <c r="G109" s="41"/>
      <c r="H109" s="42"/>
      <c r="I109" s="41"/>
      <c r="J109" s="42"/>
      <c r="K109" s="41"/>
      <c r="L109" s="42"/>
      <c r="M109" s="40"/>
      <c r="N109" s="2" t="s">
        <v>159</v>
      </c>
    </row>
    <row r="110" spans="1:39" ht="30" customHeight="1">
      <c r="A110" s="8" t="s">
        <v>109</v>
      </c>
      <c r="B110" s="8" t="s">
        <v>110</v>
      </c>
      <c r="C110" s="8" t="s">
        <v>66</v>
      </c>
      <c r="D110" s="9">
        <v>4.8520000000000003</v>
      </c>
      <c r="E110" s="12">
        <f>일위대가목록!E13</f>
        <v>0</v>
      </c>
      <c r="F110" s="13">
        <f>TRUNC(E110*D110,1)</f>
        <v>0</v>
      </c>
      <c r="G110" s="12">
        <f>일위대가목록!F13</f>
        <v>8960</v>
      </c>
      <c r="H110" s="13">
        <f>TRUNC(G110*D110,1)</f>
        <v>43473.9</v>
      </c>
      <c r="I110" s="12">
        <f>일위대가목록!G13</f>
        <v>0</v>
      </c>
      <c r="J110" s="13">
        <f>TRUNC(I110*D110,1)</f>
        <v>0</v>
      </c>
      <c r="K110" s="12">
        <f>TRUNC(E110+G110+I110,1)</f>
        <v>8960</v>
      </c>
      <c r="L110" s="13">
        <f>TRUNC(F110+H110+J110,1)</f>
        <v>43473.9</v>
      </c>
      <c r="M110" s="8" t="s">
        <v>111</v>
      </c>
      <c r="N110" s="5" t="s">
        <v>159</v>
      </c>
      <c r="O110" s="5" t="s">
        <v>112</v>
      </c>
      <c r="P110" s="5" t="s">
        <v>61</v>
      </c>
      <c r="Q110" s="5" t="s">
        <v>62</v>
      </c>
      <c r="R110" s="5" t="s">
        <v>62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5" t="s">
        <v>52</v>
      </c>
      <c r="AK110" s="5" t="s">
        <v>685</v>
      </c>
      <c r="AL110" s="5" t="s">
        <v>52</v>
      </c>
      <c r="AM110" s="5" t="s">
        <v>52</v>
      </c>
    </row>
    <row r="111" spans="1:39" ht="30" customHeight="1">
      <c r="A111" s="8" t="s">
        <v>561</v>
      </c>
      <c r="B111" s="8" t="s">
        <v>52</v>
      </c>
      <c r="C111" s="8" t="s">
        <v>52</v>
      </c>
      <c r="D111" s="9"/>
      <c r="E111" s="12"/>
      <c r="F111" s="13">
        <f>TRUNC(SUMIF(N110:N110, N109, F110:F110),0)</f>
        <v>0</v>
      </c>
      <c r="G111" s="12"/>
      <c r="H111" s="13">
        <f>TRUNC(SUMIF(N110:N110, N109, H110:H110),0)</f>
        <v>43473</v>
      </c>
      <c r="I111" s="12"/>
      <c r="J111" s="13">
        <f>TRUNC(SUMIF(N110:N110, N109, J110:J110),0)</f>
        <v>0</v>
      </c>
      <c r="K111" s="12"/>
      <c r="L111" s="13">
        <f>F111+H111+J111</f>
        <v>43473</v>
      </c>
      <c r="M111" s="8" t="s">
        <v>52</v>
      </c>
      <c r="N111" s="5" t="s">
        <v>71</v>
      </c>
      <c r="O111" s="5" t="s">
        <v>71</v>
      </c>
      <c r="P111" s="5" t="s">
        <v>52</v>
      </c>
      <c r="Q111" s="5" t="s">
        <v>52</v>
      </c>
      <c r="R111" s="5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5" t="s">
        <v>52</v>
      </c>
      <c r="AK111" s="5" t="s">
        <v>52</v>
      </c>
      <c r="AL111" s="5" t="s">
        <v>52</v>
      </c>
      <c r="AM111" s="5" t="s">
        <v>52</v>
      </c>
    </row>
    <row r="112" spans="1:39" ht="30" customHeight="1">
      <c r="A112" s="9"/>
      <c r="B112" s="9"/>
      <c r="C112" s="9"/>
      <c r="D112" s="9"/>
      <c r="E112" s="12"/>
      <c r="F112" s="13"/>
      <c r="G112" s="12"/>
      <c r="H112" s="13"/>
      <c r="I112" s="12"/>
      <c r="J112" s="13"/>
      <c r="K112" s="12"/>
      <c r="L112" s="13"/>
      <c r="M112" s="9"/>
    </row>
    <row r="113" spans="1:39" ht="30" customHeight="1">
      <c r="A113" s="40" t="s">
        <v>686</v>
      </c>
      <c r="B113" s="40"/>
      <c r="C113" s="40"/>
      <c r="D113" s="40"/>
      <c r="E113" s="41"/>
      <c r="F113" s="42"/>
      <c r="G113" s="41"/>
      <c r="H113" s="42"/>
      <c r="I113" s="41"/>
      <c r="J113" s="42"/>
      <c r="K113" s="41"/>
      <c r="L113" s="42"/>
      <c r="M113" s="40"/>
      <c r="N113" s="2" t="s">
        <v>163</v>
      </c>
    </row>
    <row r="114" spans="1:39" ht="30" customHeight="1">
      <c r="A114" s="8" t="s">
        <v>563</v>
      </c>
      <c r="B114" s="8" t="s">
        <v>564</v>
      </c>
      <c r="C114" s="8" t="s">
        <v>565</v>
      </c>
      <c r="D114" s="9">
        <v>0.03</v>
      </c>
      <c r="E114" s="12">
        <f>단가대비표!O109</f>
        <v>0</v>
      </c>
      <c r="F114" s="13">
        <f>TRUNC(E114*D114,1)</f>
        <v>0</v>
      </c>
      <c r="G114" s="12">
        <f>단가대비표!P109</f>
        <v>102628</v>
      </c>
      <c r="H114" s="13">
        <f>TRUNC(G114*D114,1)</f>
        <v>3078.8</v>
      </c>
      <c r="I114" s="12">
        <f>단가대비표!V109</f>
        <v>0</v>
      </c>
      <c r="J114" s="13">
        <f>TRUNC(I114*D114,1)</f>
        <v>0</v>
      </c>
      <c r="K114" s="12">
        <f>TRUNC(E114+G114+I114,1)</f>
        <v>102628</v>
      </c>
      <c r="L114" s="13">
        <f>TRUNC(F114+H114+J114,1)</f>
        <v>3078.8</v>
      </c>
      <c r="M114" s="8" t="s">
        <v>52</v>
      </c>
      <c r="N114" s="5" t="s">
        <v>163</v>
      </c>
      <c r="O114" s="5" t="s">
        <v>566</v>
      </c>
      <c r="P114" s="5" t="s">
        <v>62</v>
      </c>
      <c r="Q114" s="5" t="s">
        <v>62</v>
      </c>
      <c r="R114" s="5" t="s">
        <v>61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5" t="s">
        <v>52</v>
      </c>
      <c r="AK114" s="5" t="s">
        <v>687</v>
      </c>
      <c r="AL114" s="5" t="s">
        <v>52</v>
      </c>
      <c r="AM114" s="5" t="s">
        <v>52</v>
      </c>
    </row>
    <row r="115" spans="1:39" ht="30" customHeight="1">
      <c r="A115" s="8" t="s">
        <v>561</v>
      </c>
      <c r="B115" s="8" t="s">
        <v>52</v>
      </c>
      <c r="C115" s="8" t="s">
        <v>52</v>
      </c>
      <c r="D115" s="9"/>
      <c r="E115" s="12"/>
      <c r="F115" s="13">
        <f>TRUNC(SUMIF(N114:N114, N113, F114:F114),0)</f>
        <v>0</v>
      </c>
      <c r="G115" s="12"/>
      <c r="H115" s="13">
        <f>TRUNC(SUMIF(N114:N114, N113, H114:H114),0)</f>
        <v>3078</v>
      </c>
      <c r="I115" s="12"/>
      <c r="J115" s="13">
        <f>TRUNC(SUMIF(N114:N114, N113, J114:J114),0)</f>
        <v>0</v>
      </c>
      <c r="K115" s="12"/>
      <c r="L115" s="13">
        <f>F115+H115+J115</f>
        <v>3078</v>
      </c>
      <c r="M115" s="8" t="s">
        <v>52</v>
      </c>
      <c r="N115" s="5" t="s">
        <v>71</v>
      </c>
      <c r="O115" s="5" t="s">
        <v>71</v>
      </c>
      <c r="P115" s="5" t="s">
        <v>52</v>
      </c>
      <c r="Q115" s="5" t="s">
        <v>52</v>
      </c>
      <c r="R115" s="5" t="s">
        <v>52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5" t="s">
        <v>52</v>
      </c>
      <c r="AK115" s="5" t="s">
        <v>52</v>
      </c>
      <c r="AL115" s="5" t="s">
        <v>52</v>
      </c>
      <c r="AM115" s="5" t="s">
        <v>52</v>
      </c>
    </row>
    <row r="116" spans="1:39" ht="30" customHeight="1">
      <c r="A116" s="9"/>
      <c r="B116" s="9"/>
      <c r="C116" s="9"/>
      <c r="D116" s="9"/>
      <c r="E116" s="12"/>
      <c r="F116" s="13"/>
      <c r="G116" s="12"/>
      <c r="H116" s="13"/>
      <c r="I116" s="12"/>
      <c r="J116" s="13"/>
      <c r="K116" s="12"/>
      <c r="L116" s="13"/>
      <c r="M116" s="9"/>
    </row>
    <row r="117" spans="1:39" ht="30" customHeight="1">
      <c r="A117" s="40" t="s">
        <v>688</v>
      </c>
      <c r="B117" s="40"/>
      <c r="C117" s="40"/>
      <c r="D117" s="40"/>
      <c r="E117" s="41"/>
      <c r="F117" s="42"/>
      <c r="G117" s="41"/>
      <c r="H117" s="42"/>
      <c r="I117" s="41"/>
      <c r="J117" s="42"/>
      <c r="K117" s="41"/>
      <c r="L117" s="42"/>
      <c r="M117" s="40"/>
      <c r="N117" s="2" t="s">
        <v>167</v>
      </c>
    </row>
    <row r="118" spans="1:39" ht="30" customHeight="1">
      <c r="A118" s="8" t="s">
        <v>635</v>
      </c>
      <c r="B118" s="8" t="s">
        <v>564</v>
      </c>
      <c r="C118" s="8" t="s">
        <v>565</v>
      </c>
      <c r="D118" s="9">
        <v>0.12</v>
      </c>
      <c r="E118" s="12">
        <f>단가대비표!O115</f>
        <v>0</v>
      </c>
      <c r="F118" s="13">
        <f>TRUNC(E118*D118,1)</f>
        <v>0</v>
      </c>
      <c r="G118" s="12">
        <f>단가대비표!P115</f>
        <v>163377</v>
      </c>
      <c r="H118" s="13">
        <f>TRUNC(G118*D118,1)</f>
        <v>19605.2</v>
      </c>
      <c r="I118" s="12">
        <f>단가대비표!V115</f>
        <v>0</v>
      </c>
      <c r="J118" s="13">
        <f>TRUNC(I118*D118,1)</f>
        <v>0</v>
      </c>
      <c r="K118" s="12">
        <f>TRUNC(E118+G118+I118,1)</f>
        <v>163377</v>
      </c>
      <c r="L118" s="13">
        <f>TRUNC(F118+H118+J118,1)</f>
        <v>19605.2</v>
      </c>
      <c r="M118" s="8" t="s">
        <v>52</v>
      </c>
      <c r="N118" s="5" t="s">
        <v>167</v>
      </c>
      <c r="O118" s="5" t="s">
        <v>636</v>
      </c>
      <c r="P118" s="5" t="s">
        <v>62</v>
      </c>
      <c r="Q118" s="5" t="s">
        <v>62</v>
      </c>
      <c r="R118" s="5" t="s">
        <v>61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5" t="s">
        <v>52</v>
      </c>
      <c r="AK118" s="5" t="s">
        <v>689</v>
      </c>
      <c r="AL118" s="5" t="s">
        <v>52</v>
      </c>
      <c r="AM118" s="5" t="s">
        <v>52</v>
      </c>
    </row>
    <row r="119" spans="1:39" ht="30" customHeight="1">
      <c r="A119" s="8" t="s">
        <v>563</v>
      </c>
      <c r="B119" s="8" t="s">
        <v>564</v>
      </c>
      <c r="C119" s="8" t="s">
        <v>565</v>
      </c>
      <c r="D119" s="9">
        <v>0.1</v>
      </c>
      <c r="E119" s="12">
        <f>단가대비표!O109</f>
        <v>0</v>
      </c>
      <c r="F119" s="13">
        <f>TRUNC(E119*D119,1)</f>
        <v>0</v>
      </c>
      <c r="G119" s="12">
        <f>단가대비표!P109</f>
        <v>102628</v>
      </c>
      <c r="H119" s="13">
        <f>TRUNC(G119*D119,1)</f>
        <v>10262.799999999999</v>
      </c>
      <c r="I119" s="12">
        <f>단가대비표!V109</f>
        <v>0</v>
      </c>
      <c r="J119" s="13">
        <f>TRUNC(I119*D119,1)</f>
        <v>0</v>
      </c>
      <c r="K119" s="12">
        <f>TRUNC(E119+G119+I119,1)</f>
        <v>102628</v>
      </c>
      <c r="L119" s="13">
        <f>TRUNC(F119+H119+J119,1)</f>
        <v>10262.799999999999</v>
      </c>
      <c r="M119" s="8" t="s">
        <v>52</v>
      </c>
      <c r="N119" s="5" t="s">
        <v>167</v>
      </c>
      <c r="O119" s="5" t="s">
        <v>566</v>
      </c>
      <c r="P119" s="5" t="s">
        <v>62</v>
      </c>
      <c r="Q119" s="5" t="s">
        <v>62</v>
      </c>
      <c r="R119" s="5" t="s">
        <v>61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5" t="s">
        <v>52</v>
      </c>
      <c r="AK119" s="5" t="s">
        <v>690</v>
      </c>
      <c r="AL119" s="5" t="s">
        <v>52</v>
      </c>
      <c r="AM119" s="5" t="s">
        <v>52</v>
      </c>
    </row>
    <row r="120" spans="1:39" ht="30" customHeight="1">
      <c r="A120" s="8" t="s">
        <v>561</v>
      </c>
      <c r="B120" s="8" t="s">
        <v>52</v>
      </c>
      <c r="C120" s="8" t="s">
        <v>52</v>
      </c>
      <c r="D120" s="9"/>
      <c r="E120" s="12"/>
      <c r="F120" s="13">
        <f>TRUNC(SUMIF(N118:N119, N117, F118:F119),0)</f>
        <v>0</v>
      </c>
      <c r="G120" s="12"/>
      <c r="H120" s="13">
        <f>TRUNC(SUMIF(N118:N119, N117, H118:H119),0)</f>
        <v>29868</v>
      </c>
      <c r="I120" s="12"/>
      <c r="J120" s="13">
        <f>TRUNC(SUMIF(N118:N119, N117, J118:J119),0)</f>
        <v>0</v>
      </c>
      <c r="K120" s="12"/>
      <c r="L120" s="13">
        <f>F120+H120+J120</f>
        <v>29868</v>
      </c>
      <c r="M120" s="8" t="s">
        <v>52</v>
      </c>
      <c r="N120" s="5" t="s">
        <v>71</v>
      </c>
      <c r="O120" s="5" t="s">
        <v>71</v>
      </c>
      <c r="P120" s="5" t="s">
        <v>52</v>
      </c>
      <c r="Q120" s="5" t="s">
        <v>52</v>
      </c>
      <c r="R120" s="5" t="s">
        <v>52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5" t="s">
        <v>52</v>
      </c>
      <c r="AK120" s="5" t="s">
        <v>52</v>
      </c>
      <c r="AL120" s="5" t="s">
        <v>52</v>
      </c>
      <c r="AM120" s="5" t="s">
        <v>52</v>
      </c>
    </row>
    <row r="121" spans="1:39" ht="30" customHeight="1">
      <c r="A121" s="9"/>
      <c r="B121" s="9"/>
      <c r="C121" s="9"/>
      <c r="D121" s="9"/>
      <c r="E121" s="12"/>
      <c r="F121" s="13"/>
      <c r="G121" s="12"/>
      <c r="H121" s="13"/>
      <c r="I121" s="12"/>
      <c r="J121" s="13"/>
      <c r="K121" s="12"/>
      <c r="L121" s="13"/>
      <c r="M121" s="9"/>
    </row>
    <row r="122" spans="1:39" ht="30" customHeight="1">
      <c r="A122" s="40" t="s">
        <v>691</v>
      </c>
      <c r="B122" s="40"/>
      <c r="C122" s="40"/>
      <c r="D122" s="40"/>
      <c r="E122" s="41"/>
      <c r="F122" s="42"/>
      <c r="G122" s="41"/>
      <c r="H122" s="42"/>
      <c r="I122" s="41"/>
      <c r="J122" s="42"/>
      <c r="K122" s="41"/>
      <c r="L122" s="42"/>
      <c r="M122" s="40"/>
      <c r="N122" s="2" t="s">
        <v>172</v>
      </c>
    </row>
    <row r="123" spans="1:39" ht="30" customHeight="1">
      <c r="A123" s="8" t="s">
        <v>563</v>
      </c>
      <c r="B123" s="8" t="s">
        <v>564</v>
      </c>
      <c r="C123" s="8" t="s">
        <v>565</v>
      </c>
      <c r="D123" s="9">
        <v>0.03</v>
      </c>
      <c r="E123" s="12">
        <f>단가대비표!O109</f>
        <v>0</v>
      </c>
      <c r="F123" s="13">
        <f>TRUNC(E123*D123,1)</f>
        <v>0</v>
      </c>
      <c r="G123" s="12">
        <f>단가대비표!P109</f>
        <v>102628</v>
      </c>
      <c r="H123" s="13">
        <f>TRUNC(G123*D123,1)</f>
        <v>3078.8</v>
      </c>
      <c r="I123" s="12">
        <f>단가대비표!V109</f>
        <v>0</v>
      </c>
      <c r="J123" s="13">
        <f>TRUNC(I123*D123,1)</f>
        <v>0</v>
      </c>
      <c r="K123" s="12">
        <f>TRUNC(E123+G123+I123,1)</f>
        <v>102628</v>
      </c>
      <c r="L123" s="13">
        <f>TRUNC(F123+H123+J123,1)</f>
        <v>3078.8</v>
      </c>
      <c r="M123" s="8" t="s">
        <v>52</v>
      </c>
      <c r="N123" s="5" t="s">
        <v>172</v>
      </c>
      <c r="O123" s="5" t="s">
        <v>566</v>
      </c>
      <c r="P123" s="5" t="s">
        <v>62</v>
      </c>
      <c r="Q123" s="5" t="s">
        <v>62</v>
      </c>
      <c r="R123" s="5" t="s">
        <v>61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5" t="s">
        <v>52</v>
      </c>
      <c r="AK123" s="5" t="s">
        <v>692</v>
      </c>
      <c r="AL123" s="5" t="s">
        <v>52</v>
      </c>
      <c r="AM123" s="5" t="s">
        <v>52</v>
      </c>
    </row>
    <row r="124" spans="1:39" ht="30" customHeight="1">
      <c r="A124" s="8" t="s">
        <v>561</v>
      </c>
      <c r="B124" s="8" t="s">
        <v>52</v>
      </c>
      <c r="C124" s="8" t="s">
        <v>52</v>
      </c>
      <c r="D124" s="9"/>
      <c r="E124" s="12"/>
      <c r="F124" s="13">
        <f>TRUNC(SUMIF(N123:N123, N122, F123:F123),0)</f>
        <v>0</v>
      </c>
      <c r="G124" s="12"/>
      <c r="H124" s="13">
        <f>TRUNC(SUMIF(N123:N123, N122, H123:H123),0)</f>
        <v>3078</v>
      </c>
      <c r="I124" s="12"/>
      <c r="J124" s="13">
        <f>TRUNC(SUMIF(N123:N123, N122, J123:J123),0)</f>
        <v>0</v>
      </c>
      <c r="K124" s="12"/>
      <c r="L124" s="13">
        <f>F124+H124+J124</f>
        <v>3078</v>
      </c>
      <c r="M124" s="8" t="s">
        <v>52</v>
      </c>
      <c r="N124" s="5" t="s">
        <v>71</v>
      </c>
      <c r="O124" s="5" t="s">
        <v>71</v>
      </c>
      <c r="P124" s="5" t="s">
        <v>52</v>
      </c>
      <c r="Q124" s="5" t="s">
        <v>52</v>
      </c>
      <c r="R124" s="5" t="s">
        <v>52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5" t="s">
        <v>52</v>
      </c>
      <c r="AK124" s="5" t="s">
        <v>52</v>
      </c>
      <c r="AL124" s="5" t="s">
        <v>52</v>
      </c>
      <c r="AM124" s="5" t="s">
        <v>52</v>
      </c>
    </row>
    <row r="125" spans="1:39" ht="30" customHeight="1">
      <c r="A125" s="9"/>
      <c r="B125" s="9"/>
      <c r="C125" s="9"/>
      <c r="D125" s="9"/>
      <c r="E125" s="12"/>
      <c r="F125" s="13"/>
      <c r="G125" s="12"/>
      <c r="H125" s="13"/>
      <c r="I125" s="12"/>
      <c r="J125" s="13"/>
      <c r="K125" s="12"/>
      <c r="L125" s="13"/>
      <c r="M125" s="9"/>
    </row>
    <row r="126" spans="1:39" ht="30" customHeight="1">
      <c r="A126" s="40" t="s">
        <v>693</v>
      </c>
      <c r="B126" s="40"/>
      <c r="C126" s="40"/>
      <c r="D126" s="40"/>
      <c r="E126" s="41"/>
      <c r="F126" s="42"/>
      <c r="G126" s="41"/>
      <c r="H126" s="42"/>
      <c r="I126" s="41"/>
      <c r="J126" s="42"/>
      <c r="K126" s="41"/>
      <c r="L126" s="42"/>
      <c r="M126" s="40"/>
      <c r="N126" s="2" t="s">
        <v>177</v>
      </c>
    </row>
    <row r="127" spans="1:39" ht="30" customHeight="1">
      <c r="A127" s="8" t="s">
        <v>563</v>
      </c>
      <c r="B127" s="8" t="s">
        <v>564</v>
      </c>
      <c r="C127" s="8" t="s">
        <v>565</v>
      </c>
      <c r="D127" s="9">
        <v>0.313</v>
      </c>
      <c r="E127" s="12">
        <f>단가대비표!O109</f>
        <v>0</v>
      </c>
      <c r="F127" s="13">
        <f>TRUNC(E127*D127,1)</f>
        <v>0</v>
      </c>
      <c r="G127" s="12">
        <f>단가대비표!P109</f>
        <v>102628</v>
      </c>
      <c r="H127" s="13">
        <f>TRUNC(G127*D127,1)</f>
        <v>32122.5</v>
      </c>
      <c r="I127" s="12">
        <f>단가대비표!V109</f>
        <v>0</v>
      </c>
      <c r="J127" s="13">
        <f>TRUNC(I127*D127,1)</f>
        <v>0</v>
      </c>
      <c r="K127" s="12">
        <f>TRUNC(E127+G127+I127,1)</f>
        <v>102628</v>
      </c>
      <c r="L127" s="13">
        <f>TRUNC(F127+H127+J127,1)</f>
        <v>32122.5</v>
      </c>
      <c r="M127" s="8" t="s">
        <v>52</v>
      </c>
      <c r="N127" s="5" t="s">
        <v>177</v>
      </c>
      <c r="O127" s="5" t="s">
        <v>566</v>
      </c>
      <c r="P127" s="5" t="s">
        <v>62</v>
      </c>
      <c r="Q127" s="5" t="s">
        <v>62</v>
      </c>
      <c r="R127" s="5" t="s">
        <v>61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5" t="s">
        <v>52</v>
      </c>
      <c r="AK127" s="5" t="s">
        <v>694</v>
      </c>
      <c r="AL127" s="5" t="s">
        <v>52</v>
      </c>
      <c r="AM127" s="5" t="s">
        <v>52</v>
      </c>
    </row>
    <row r="128" spans="1:39" ht="30" customHeight="1">
      <c r="A128" s="8" t="s">
        <v>561</v>
      </c>
      <c r="B128" s="8" t="s">
        <v>52</v>
      </c>
      <c r="C128" s="8" t="s">
        <v>52</v>
      </c>
      <c r="D128" s="9"/>
      <c r="E128" s="12"/>
      <c r="F128" s="13">
        <f>TRUNC(SUMIF(N127:N127, N126, F127:F127),0)</f>
        <v>0</v>
      </c>
      <c r="G128" s="12"/>
      <c r="H128" s="13">
        <f>TRUNC(SUMIF(N127:N127, N126, H127:H127),0)</f>
        <v>32122</v>
      </c>
      <c r="I128" s="12"/>
      <c r="J128" s="13">
        <f>TRUNC(SUMIF(N127:N127, N126, J127:J127),0)</f>
        <v>0</v>
      </c>
      <c r="K128" s="12"/>
      <c r="L128" s="13">
        <f>F128+H128+J128</f>
        <v>32122</v>
      </c>
      <c r="M128" s="8" t="s">
        <v>52</v>
      </c>
      <c r="N128" s="5" t="s">
        <v>71</v>
      </c>
      <c r="O128" s="5" t="s">
        <v>71</v>
      </c>
      <c r="P128" s="5" t="s">
        <v>52</v>
      </c>
      <c r="Q128" s="5" t="s">
        <v>52</v>
      </c>
      <c r="R128" s="5" t="s">
        <v>52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5" t="s">
        <v>52</v>
      </c>
      <c r="AK128" s="5" t="s">
        <v>52</v>
      </c>
      <c r="AL128" s="5" t="s">
        <v>52</v>
      </c>
      <c r="AM128" s="5" t="s">
        <v>52</v>
      </c>
    </row>
    <row r="129" spans="1:39" ht="30" customHeight="1">
      <c r="A129" s="9"/>
      <c r="B129" s="9"/>
      <c r="C129" s="9"/>
      <c r="D129" s="9"/>
      <c r="E129" s="12"/>
      <c r="F129" s="13"/>
      <c r="G129" s="12"/>
      <c r="H129" s="13"/>
      <c r="I129" s="12"/>
      <c r="J129" s="13"/>
      <c r="K129" s="12"/>
      <c r="L129" s="13"/>
      <c r="M129" s="9"/>
    </row>
    <row r="130" spans="1:39" ht="30" customHeight="1">
      <c r="A130" s="40" t="s">
        <v>695</v>
      </c>
      <c r="B130" s="40"/>
      <c r="C130" s="40"/>
      <c r="D130" s="40"/>
      <c r="E130" s="41"/>
      <c r="F130" s="42"/>
      <c r="G130" s="41"/>
      <c r="H130" s="42"/>
      <c r="I130" s="41"/>
      <c r="J130" s="42"/>
      <c r="K130" s="41"/>
      <c r="L130" s="42"/>
      <c r="M130" s="40"/>
      <c r="N130" s="2" t="s">
        <v>233</v>
      </c>
    </row>
    <row r="131" spans="1:39" ht="30" customHeight="1">
      <c r="A131" s="8" t="s">
        <v>697</v>
      </c>
      <c r="B131" s="8" t="s">
        <v>564</v>
      </c>
      <c r="C131" s="8" t="s">
        <v>565</v>
      </c>
      <c r="D131" s="9">
        <v>15.93</v>
      </c>
      <c r="E131" s="12">
        <f>단가대비표!O112</f>
        <v>0</v>
      </c>
      <c r="F131" s="13">
        <f>TRUNC(E131*D131,1)</f>
        <v>0</v>
      </c>
      <c r="G131" s="12">
        <f>단가대비표!P112</f>
        <v>156492</v>
      </c>
      <c r="H131" s="13">
        <f>TRUNC(G131*D131,1)</f>
        <v>2492917.5</v>
      </c>
      <c r="I131" s="12">
        <f>단가대비표!V112</f>
        <v>0</v>
      </c>
      <c r="J131" s="13">
        <f>TRUNC(I131*D131,1)</f>
        <v>0</v>
      </c>
      <c r="K131" s="12">
        <f>TRUNC(E131+G131+I131,1)</f>
        <v>156492</v>
      </c>
      <c r="L131" s="13">
        <f>TRUNC(F131+H131+J131,1)</f>
        <v>2492917.5</v>
      </c>
      <c r="M131" s="8" t="s">
        <v>52</v>
      </c>
      <c r="N131" s="5" t="s">
        <v>233</v>
      </c>
      <c r="O131" s="5" t="s">
        <v>698</v>
      </c>
      <c r="P131" s="5" t="s">
        <v>62</v>
      </c>
      <c r="Q131" s="5" t="s">
        <v>62</v>
      </c>
      <c r="R131" s="5" t="s">
        <v>61</v>
      </c>
      <c r="S131" s="1"/>
      <c r="T131" s="1"/>
      <c r="U131" s="1"/>
      <c r="V131" s="1">
        <v>1</v>
      </c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5" t="s">
        <v>52</v>
      </c>
      <c r="AK131" s="5" t="s">
        <v>699</v>
      </c>
      <c r="AL131" s="5" t="s">
        <v>52</v>
      </c>
      <c r="AM131" s="5" t="s">
        <v>52</v>
      </c>
    </row>
    <row r="132" spans="1:39" ht="30" customHeight="1">
      <c r="A132" s="8" t="s">
        <v>700</v>
      </c>
      <c r="B132" s="8" t="s">
        <v>701</v>
      </c>
      <c r="C132" s="8" t="s">
        <v>656</v>
      </c>
      <c r="D132" s="9">
        <v>1</v>
      </c>
      <c r="E132" s="12">
        <f>TRUNC(SUMIF(V131:V132, RIGHTB(O132, 1), H131:H132)*U132, 2)</f>
        <v>74787.520000000004</v>
      </c>
      <c r="F132" s="13">
        <f>TRUNC(E132*D132,1)</f>
        <v>74787.5</v>
      </c>
      <c r="G132" s="12">
        <v>0</v>
      </c>
      <c r="H132" s="13">
        <f>TRUNC(G132*D132,1)</f>
        <v>0</v>
      </c>
      <c r="I132" s="12">
        <v>0</v>
      </c>
      <c r="J132" s="13">
        <f>TRUNC(I132*D132,1)</f>
        <v>0</v>
      </c>
      <c r="K132" s="12">
        <f>TRUNC(E132+G132+I132,1)</f>
        <v>74787.5</v>
      </c>
      <c r="L132" s="13">
        <f>TRUNC(F132+H132+J132,1)</f>
        <v>74787.5</v>
      </c>
      <c r="M132" s="8" t="s">
        <v>52</v>
      </c>
      <c r="N132" s="5" t="s">
        <v>233</v>
      </c>
      <c r="O132" s="5" t="s">
        <v>657</v>
      </c>
      <c r="P132" s="5" t="s">
        <v>62</v>
      </c>
      <c r="Q132" s="5" t="s">
        <v>62</v>
      </c>
      <c r="R132" s="5" t="s">
        <v>62</v>
      </c>
      <c r="S132" s="1">
        <v>1</v>
      </c>
      <c r="T132" s="1">
        <v>0</v>
      </c>
      <c r="U132" s="1">
        <v>0.03</v>
      </c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5" t="s">
        <v>52</v>
      </c>
      <c r="AK132" s="5" t="s">
        <v>702</v>
      </c>
      <c r="AL132" s="5" t="s">
        <v>52</v>
      </c>
      <c r="AM132" s="5" t="s">
        <v>52</v>
      </c>
    </row>
    <row r="133" spans="1:39" ht="30" customHeight="1">
      <c r="A133" s="8" t="s">
        <v>561</v>
      </c>
      <c r="B133" s="8" t="s">
        <v>52</v>
      </c>
      <c r="C133" s="8" t="s">
        <v>52</v>
      </c>
      <c r="D133" s="9"/>
      <c r="E133" s="12"/>
      <c r="F133" s="13">
        <f>TRUNC(SUMIF(N131:N132, N130, F131:F132),0)</f>
        <v>74787</v>
      </c>
      <c r="G133" s="12"/>
      <c r="H133" s="13">
        <f>TRUNC(SUMIF(N131:N132, N130, H131:H132),0)</f>
        <v>2492917</v>
      </c>
      <c r="I133" s="12"/>
      <c r="J133" s="13">
        <f>TRUNC(SUMIF(N131:N132, N130, J131:J132),0)</f>
        <v>0</v>
      </c>
      <c r="K133" s="12"/>
      <c r="L133" s="13">
        <f>F133+H133+J133</f>
        <v>2567704</v>
      </c>
      <c r="M133" s="8" t="s">
        <v>52</v>
      </c>
      <c r="N133" s="5" t="s">
        <v>71</v>
      </c>
      <c r="O133" s="5" t="s">
        <v>71</v>
      </c>
      <c r="P133" s="5" t="s">
        <v>52</v>
      </c>
      <c r="Q133" s="5" t="s">
        <v>52</v>
      </c>
      <c r="R133" s="5" t="s">
        <v>52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5" t="s">
        <v>52</v>
      </c>
      <c r="AK133" s="5" t="s">
        <v>52</v>
      </c>
      <c r="AL133" s="5" t="s">
        <v>52</v>
      </c>
      <c r="AM133" s="5" t="s">
        <v>52</v>
      </c>
    </row>
    <row r="134" spans="1:39" ht="30" customHeight="1">
      <c r="A134" s="9"/>
      <c r="B134" s="9"/>
      <c r="C134" s="9"/>
      <c r="D134" s="9"/>
      <c r="E134" s="12"/>
      <c r="F134" s="13"/>
      <c r="G134" s="12"/>
      <c r="H134" s="13"/>
      <c r="I134" s="12"/>
      <c r="J134" s="13"/>
      <c r="K134" s="12"/>
      <c r="L134" s="13"/>
      <c r="M134" s="9"/>
    </row>
    <row r="135" spans="1:39" ht="30" customHeight="1">
      <c r="A135" s="40" t="s">
        <v>703</v>
      </c>
      <c r="B135" s="40"/>
      <c r="C135" s="40"/>
      <c r="D135" s="40"/>
      <c r="E135" s="41"/>
      <c r="F135" s="42"/>
      <c r="G135" s="41"/>
      <c r="H135" s="42"/>
      <c r="I135" s="41"/>
      <c r="J135" s="42"/>
      <c r="K135" s="41"/>
      <c r="L135" s="42"/>
      <c r="M135" s="40"/>
      <c r="N135" s="2" t="s">
        <v>243</v>
      </c>
    </row>
    <row r="136" spans="1:39" ht="30" customHeight="1">
      <c r="A136" s="8" t="s">
        <v>704</v>
      </c>
      <c r="B136" s="8" t="s">
        <v>705</v>
      </c>
      <c r="C136" s="8" t="s">
        <v>58</v>
      </c>
      <c r="D136" s="9">
        <v>2.0000000000000001E-4</v>
      </c>
      <c r="E136" s="12">
        <f>단가대비표!O47</f>
        <v>0</v>
      </c>
      <c r="F136" s="13">
        <f t="shared" ref="F136:F143" si="11">TRUNC(E136*D136,1)</f>
        <v>0</v>
      </c>
      <c r="G136" s="12">
        <f>단가대비표!P47</f>
        <v>0</v>
      </c>
      <c r="H136" s="13">
        <f t="shared" ref="H136:H143" si="12">TRUNC(G136*D136,1)</f>
        <v>0</v>
      </c>
      <c r="I136" s="12">
        <f>단가대비표!V47</f>
        <v>139000</v>
      </c>
      <c r="J136" s="13">
        <f t="shared" ref="J136:J143" si="13">TRUNC(I136*D136,1)</f>
        <v>27.8</v>
      </c>
      <c r="K136" s="12">
        <f t="shared" ref="K136:L143" si="14">TRUNC(E136+G136+I136,1)</f>
        <v>139000</v>
      </c>
      <c r="L136" s="13">
        <f t="shared" si="14"/>
        <v>27.8</v>
      </c>
      <c r="M136" s="8" t="s">
        <v>52</v>
      </c>
      <c r="N136" s="5" t="s">
        <v>243</v>
      </c>
      <c r="O136" s="5" t="s">
        <v>706</v>
      </c>
      <c r="P136" s="5" t="s">
        <v>62</v>
      </c>
      <c r="Q136" s="5" t="s">
        <v>62</v>
      </c>
      <c r="R136" s="5" t="s">
        <v>61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5" t="s">
        <v>52</v>
      </c>
      <c r="AK136" s="5" t="s">
        <v>707</v>
      </c>
      <c r="AL136" s="5" t="s">
        <v>52</v>
      </c>
      <c r="AM136" s="5" t="s">
        <v>52</v>
      </c>
    </row>
    <row r="137" spans="1:39" ht="30" customHeight="1">
      <c r="A137" s="8" t="s">
        <v>708</v>
      </c>
      <c r="B137" s="8" t="s">
        <v>709</v>
      </c>
      <c r="C137" s="8" t="s">
        <v>306</v>
      </c>
      <c r="D137" s="9">
        <v>2.5000000000000001E-3</v>
      </c>
      <c r="E137" s="12">
        <f>단가대비표!O46</f>
        <v>171000</v>
      </c>
      <c r="F137" s="13">
        <f t="shared" si="11"/>
        <v>427.5</v>
      </c>
      <c r="G137" s="12">
        <f>단가대비표!P46</f>
        <v>0</v>
      </c>
      <c r="H137" s="13">
        <f t="shared" si="12"/>
        <v>0</v>
      </c>
      <c r="I137" s="12">
        <f>단가대비표!V46</f>
        <v>0</v>
      </c>
      <c r="J137" s="13">
        <f t="shared" si="13"/>
        <v>0</v>
      </c>
      <c r="K137" s="12">
        <f t="shared" si="14"/>
        <v>171000</v>
      </c>
      <c r="L137" s="13">
        <f t="shared" si="14"/>
        <v>427.5</v>
      </c>
      <c r="M137" s="8" t="s">
        <v>52</v>
      </c>
      <c r="N137" s="5" t="s">
        <v>243</v>
      </c>
      <c r="O137" s="5" t="s">
        <v>710</v>
      </c>
      <c r="P137" s="5" t="s">
        <v>62</v>
      </c>
      <c r="Q137" s="5" t="s">
        <v>62</v>
      </c>
      <c r="R137" s="5" t="s">
        <v>61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5" t="s">
        <v>52</v>
      </c>
      <c r="AK137" s="5" t="s">
        <v>711</v>
      </c>
      <c r="AL137" s="5" t="s">
        <v>52</v>
      </c>
      <c r="AM137" s="5" t="s">
        <v>52</v>
      </c>
    </row>
    <row r="138" spans="1:39" ht="30" customHeight="1">
      <c r="A138" s="8" t="s">
        <v>712</v>
      </c>
      <c r="B138" s="8" t="s">
        <v>713</v>
      </c>
      <c r="C138" s="8" t="s">
        <v>714</v>
      </c>
      <c r="D138" s="9">
        <v>26</v>
      </c>
      <c r="E138" s="12">
        <f>단가대비표!O45</f>
        <v>95</v>
      </c>
      <c r="F138" s="13">
        <f t="shared" si="11"/>
        <v>2470</v>
      </c>
      <c r="G138" s="12">
        <f>단가대비표!P45</f>
        <v>0</v>
      </c>
      <c r="H138" s="13">
        <f t="shared" si="12"/>
        <v>0</v>
      </c>
      <c r="I138" s="12">
        <f>단가대비표!V45</f>
        <v>0</v>
      </c>
      <c r="J138" s="13">
        <f t="shared" si="13"/>
        <v>0</v>
      </c>
      <c r="K138" s="12">
        <f t="shared" si="14"/>
        <v>95</v>
      </c>
      <c r="L138" s="13">
        <f t="shared" si="14"/>
        <v>2470</v>
      </c>
      <c r="M138" s="8" t="s">
        <v>52</v>
      </c>
      <c r="N138" s="5" t="s">
        <v>243</v>
      </c>
      <c r="O138" s="5" t="s">
        <v>715</v>
      </c>
      <c r="P138" s="5" t="s">
        <v>62</v>
      </c>
      <c r="Q138" s="5" t="s">
        <v>62</v>
      </c>
      <c r="R138" s="5" t="s">
        <v>61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5" t="s">
        <v>52</v>
      </c>
      <c r="AK138" s="5" t="s">
        <v>716</v>
      </c>
      <c r="AL138" s="5" t="s">
        <v>52</v>
      </c>
      <c r="AM138" s="5" t="s">
        <v>52</v>
      </c>
    </row>
    <row r="139" spans="1:39" ht="30" customHeight="1">
      <c r="A139" s="8" t="s">
        <v>717</v>
      </c>
      <c r="B139" s="8" t="s">
        <v>718</v>
      </c>
      <c r="C139" s="8" t="s">
        <v>306</v>
      </c>
      <c r="D139" s="9">
        <v>2.0000000000000001E-4</v>
      </c>
      <c r="E139" s="12">
        <f>단가대비표!O48</f>
        <v>0</v>
      </c>
      <c r="F139" s="13">
        <f t="shared" si="11"/>
        <v>0</v>
      </c>
      <c r="G139" s="12">
        <f>단가대비표!P48</f>
        <v>0</v>
      </c>
      <c r="H139" s="13">
        <f t="shared" si="12"/>
        <v>0</v>
      </c>
      <c r="I139" s="12">
        <f>단가대비표!V48</f>
        <v>93000</v>
      </c>
      <c r="J139" s="13">
        <f t="shared" si="13"/>
        <v>18.600000000000001</v>
      </c>
      <c r="K139" s="12">
        <f t="shared" si="14"/>
        <v>93000</v>
      </c>
      <c r="L139" s="13">
        <f t="shared" si="14"/>
        <v>18.600000000000001</v>
      </c>
      <c r="M139" s="8" t="s">
        <v>52</v>
      </c>
      <c r="N139" s="5" t="s">
        <v>243</v>
      </c>
      <c r="O139" s="5" t="s">
        <v>719</v>
      </c>
      <c r="P139" s="5" t="s">
        <v>62</v>
      </c>
      <c r="Q139" s="5" t="s">
        <v>62</v>
      </c>
      <c r="R139" s="5" t="s">
        <v>61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5" t="s">
        <v>52</v>
      </c>
      <c r="AK139" s="5" t="s">
        <v>720</v>
      </c>
      <c r="AL139" s="5" t="s">
        <v>52</v>
      </c>
      <c r="AM139" s="5" t="s">
        <v>52</v>
      </c>
    </row>
    <row r="140" spans="1:39" ht="30" customHeight="1">
      <c r="A140" s="8" t="s">
        <v>240</v>
      </c>
      <c r="B140" s="8" t="s">
        <v>241</v>
      </c>
      <c r="C140" s="8" t="s">
        <v>422</v>
      </c>
      <c r="D140" s="9">
        <v>1</v>
      </c>
      <c r="E140" s="12">
        <f>단가대비표!O72</f>
        <v>4750</v>
      </c>
      <c r="F140" s="13">
        <f t="shared" si="11"/>
        <v>4750</v>
      </c>
      <c r="G140" s="12">
        <f>단가대비표!P72</f>
        <v>0</v>
      </c>
      <c r="H140" s="13">
        <f t="shared" si="12"/>
        <v>0</v>
      </c>
      <c r="I140" s="12">
        <f>단가대비표!V72</f>
        <v>0</v>
      </c>
      <c r="J140" s="13">
        <f t="shared" si="13"/>
        <v>0</v>
      </c>
      <c r="K140" s="12">
        <f t="shared" si="14"/>
        <v>4750</v>
      </c>
      <c r="L140" s="13">
        <f t="shared" si="14"/>
        <v>4750</v>
      </c>
      <c r="M140" s="8" t="s">
        <v>52</v>
      </c>
      <c r="N140" s="5" t="s">
        <v>243</v>
      </c>
      <c r="O140" s="5" t="s">
        <v>721</v>
      </c>
      <c r="P140" s="5" t="s">
        <v>62</v>
      </c>
      <c r="Q140" s="5" t="s">
        <v>62</v>
      </c>
      <c r="R140" s="5" t="s">
        <v>61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5" t="s">
        <v>52</v>
      </c>
      <c r="AK140" s="5" t="s">
        <v>722</v>
      </c>
      <c r="AL140" s="5" t="s">
        <v>52</v>
      </c>
      <c r="AM140" s="5" t="s">
        <v>52</v>
      </c>
    </row>
    <row r="141" spans="1:39" ht="30" customHeight="1">
      <c r="A141" s="8" t="s">
        <v>644</v>
      </c>
      <c r="B141" s="8" t="s">
        <v>564</v>
      </c>
      <c r="C141" s="8" t="s">
        <v>565</v>
      </c>
      <c r="D141" s="9">
        <v>3.5000000000000003E-2</v>
      </c>
      <c r="E141" s="12">
        <f>단가대비표!O114</f>
        <v>0</v>
      </c>
      <c r="F141" s="13">
        <f t="shared" si="11"/>
        <v>0</v>
      </c>
      <c r="G141" s="12">
        <f>단가대비표!P114</f>
        <v>122918</v>
      </c>
      <c r="H141" s="13">
        <f t="shared" si="12"/>
        <v>4302.1000000000004</v>
      </c>
      <c r="I141" s="12">
        <f>단가대비표!V114</f>
        <v>0</v>
      </c>
      <c r="J141" s="13">
        <f t="shared" si="13"/>
        <v>0</v>
      </c>
      <c r="K141" s="12">
        <f t="shared" si="14"/>
        <v>122918</v>
      </c>
      <c r="L141" s="13">
        <f t="shared" si="14"/>
        <v>4302.1000000000004</v>
      </c>
      <c r="M141" s="8" t="s">
        <v>52</v>
      </c>
      <c r="N141" s="5" t="s">
        <v>243</v>
      </c>
      <c r="O141" s="5" t="s">
        <v>645</v>
      </c>
      <c r="P141" s="5" t="s">
        <v>62</v>
      </c>
      <c r="Q141" s="5" t="s">
        <v>62</v>
      </c>
      <c r="R141" s="5" t="s">
        <v>61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5" t="s">
        <v>52</v>
      </c>
      <c r="AK141" s="5" t="s">
        <v>723</v>
      </c>
      <c r="AL141" s="5" t="s">
        <v>52</v>
      </c>
      <c r="AM141" s="5" t="s">
        <v>52</v>
      </c>
    </row>
    <row r="142" spans="1:39" ht="30" customHeight="1">
      <c r="A142" s="8" t="s">
        <v>724</v>
      </c>
      <c r="B142" s="8" t="s">
        <v>564</v>
      </c>
      <c r="C142" s="8" t="s">
        <v>565</v>
      </c>
      <c r="D142" s="9">
        <v>0.04</v>
      </c>
      <c r="E142" s="12">
        <f>단가대비표!O110</f>
        <v>0</v>
      </c>
      <c r="F142" s="13">
        <f t="shared" si="11"/>
        <v>0</v>
      </c>
      <c r="G142" s="12">
        <f>단가대비표!P110</f>
        <v>123074</v>
      </c>
      <c r="H142" s="13">
        <f t="shared" si="12"/>
        <v>4922.8999999999996</v>
      </c>
      <c r="I142" s="12">
        <f>단가대비표!V110</f>
        <v>0</v>
      </c>
      <c r="J142" s="13">
        <f t="shared" si="13"/>
        <v>0</v>
      </c>
      <c r="K142" s="12">
        <f t="shared" si="14"/>
        <v>123074</v>
      </c>
      <c r="L142" s="13">
        <f t="shared" si="14"/>
        <v>4922.8999999999996</v>
      </c>
      <c r="M142" s="8" t="s">
        <v>52</v>
      </c>
      <c r="N142" s="5" t="s">
        <v>243</v>
      </c>
      <c r="O142" s="5" t="s">
        <v>725</v>
      </c>
      <c r="P142" s="5" t="s">
        <v>62</v>
      </c>
      <c r="Q142" s="5" t="s">
        <v>62</v>
      </c>
      <c r="R142" s="5" t="s">
        <v>61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5" t="s">
        <v>52</v>
      </c>
      <c r="AK142" s="5" t="s">
        <v>726</v>
      </c>
      <c r="AL142" s="5" t="s">
        <v>52</v>
      </c>
      <c r="AM142" s="5" t="s">
        <v>52</v>
      </c>
    </row>
    <row r="143" spans="1:39" ht="30" customHeight="1">
      <c r="A143" s="8" t="s">
        <v>563</v>
      </c>
      <c r="B143" s="8" t="s">
        <v>564</v>
      </c>
      <c r="C143" s="8" t="s">
        <v>565</v>
      </c>
      <c r="D143" s="9">
        <v>2.5000000000000001E-2</v>
      </c>
      <c r="E143" s="12">
        <f>단가대비표!O109</f>
        <v>0</v>
      </c>
      <c r="F143" s="13">
        <f t="shared" si="11"/>
        <v>0</v>
      </c>
      <c r="G143" s="12">
        <f>단가대비표!P109</f>
        <v>102628</v>
      </c>
      <c r="H143" s="13">
        <f t="shared" si="12"/>
        <v>2565.6999999999998</v>
      </c>
      <c r="I143" s="12">
        <f>단가대비표!V109</f>
        <v>0</v>
      </c>
      <c r="J143" s="13">
        <f t="shared" si="13"/>
        <v>0</v>
      </c>
      <c r="K143" s="12">
        <f t="shared" si="14"/>
        <v>102628</v>
      </c>
      <c r="L143" s="13">
        <f t="shared" si="14"/>
        <v>2565.6999999999998</v>
      </c>
      <c r="M143" s="8" t="s">
        <v>52</v>
      </c>
      <c r="N143" s="5" t="s">
        <v>243</v>
      </c>
      <c r="O143" s="5" t="s">
        <v>566</v>
      </c>
      <c r="P143" s="5" t="s">
        <v>62</v>
      </c>
      <c r="Q143" s="5" t="s">
        <v>62</v>
      </c>
      <c r="R143" s="5" t="s">
        <v>61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5" t="s">
        <v>52</v>
      </c>
      <c r="AK143" s="5" t="s">
        <v>727</v>
      </c>
      <c r="AL143" s="5" t="s">
        <v>52</v>
      </c>
      <c r="AM143" s="5" t="s">
        <v>52</v>
      </c>
    </row>
    <row r="144" spans="1:39" ht="30" customHeight="1">
      <c r="A144" s="8" t="s">
        <v>561</v>
      </c>
      <c r="B144" s="8" t="s">
        <v>52</v>
      </c>
      <c r="C144" s="8" t="s">
        <v>52</v>
      </c>
      <c r="D144" s="9"/>
      <c r="E144" s="12"/>
      <c r="F144" s="13">
        <f>TRUNC(SUMIF(N136:N143, N135, F136:F143),0)</f>
        <v>7647</v>
      </c>
      <c r="G144" s="12"/>
      <c r="H144" s="13">
        <f>TRUNC(SUMIF(N136:N143, N135, H136:H143),0)</f>
        <v>11790</v>
      </c>
      <c r="I144" s="12"/>
      <c r="J144" s="13">
        <f>TRUNC(SUMIF(N136:N143, N135, J136:J143),0)</f>
        <v>46</v>
      </c>
      <c r="K144" s="12"/>
      <c r="L144" s="13">
        <f>F144+H144+J144</f>
        <v>19483</v>
      </c>
      <c r="M144" s="8" t="s">
        <v>52</v>
      </c>
      <c r="N144" s="5" t="s">
        <v>71</v>
      </c>
      <c r="O144" s="5" t="s">
        <v>71</v>
      </c>
      <c r="P144" s="5" t="s">
        <v>52</v>
      </c>
      <c r="Q144" s="5" t="s">
        <v>52</v>
      </c>
      <c r="R144" s="5" t="s">
        <v>52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5" t="s">
        <v>52</v>
      </c>
      <c r="AK144" s="5" t="s">
        <v>52</v>
      </c>
      <c r="AL144" s="5" t="s">
        <v>52</v>
      </c>
      <c r="AM144" s="5" t="s">
        <v>52</v>
      </c>
    </row>
    <row r="145" spans="1:39" ht="30" customHeight="1">
      <c r="A145" s="9"/>
      <c r="B145" s="9"/>
      <c r="C145" s="9"/>
      <c r="D145" s="9"/>
      <c r="E145" s="12"/>
      <c r="F145" s="13"/>
      <c r="G145" s="12"/>
      <c r="H145" s="13"/>
      <c r="I145" s="12"/>
      <c r="J145" s="13"/>
      <c r="K145" s="12"/>
      <c r="L145" s="13"/>
      <c r="M145" s="9"/>
    </row>
    <row r="146" spans="1:39" ht="30" customHeight="1">
      <c r="A146" s="40" t="s">
        <v>728</v>
      </c>
      <c r="B146" s="40"/>
      <c r="C146" s="40"/>
      <c r="D146" s="40"/>
      <c r="E146" s="41"/>
      <c r="F146" s="42"/>
      <c r="G146" s="41"/>
      <c r="H146" s="42"/>
      <c r="I146" s="41"/>
      <c r="J146" s="42"/>
      <c r="K146" s="41"/>
      <c r="L146" s="42"/>
      <c r="M146" s="40"/>
      <c r="N146" s="2" t="s">
        <v>248</v>
      </c>
    </row>
    <row r="147" spans="1:39" ht="30" customHeight="1">
      <c r="A147" s="8" t="s">
        <v>730</v>
      </c>
      <c r="B147" s="8" t="s">
        <v>246</v>
      </c>
      <c r="C147" s="8" t="s">
        <v>66</v>
      </c>
      <c r="D147" s="9">
        <v>1</v>
      </c>
      <c r="E147" s="12">
        <f>일위대가목록!E70</f>
        <v>796</v>
      </c>
      <c r="F147" s="13">
        <f>TRUNC(E147*D147,1)</f>
        <v>796</v>
      </c>
      <c r="G147" s="12">
        <f>일위대가목록!F70</f>
        <v>0</v>
      </c>
      <c r="H147" s="13">
        <f>TRUNC(G147*D147,1)</f>
        <v>0</v>
      </c>
      <c r="I147" s="12">
        <f>일위대가목록!G70</f>
        <v>0</v>
      </c>
      <c r="J147" s="13">
        <f>TRUNC(I147*D147,1)</f>
        <v>0</v>
      </c>
      <c r="K147" s="12">
        <f>TRUNC(E147+G147+I147,1)</f>
        <v>796</v>
      </c>
      <c r="L147" s="13">
        <f>TRUNC(F147+H147+J147,1)</f>
        <v>796</v>
      </c>
      <c r="M147" s="8" t="s">
        <v>731</v>
      </c>
      <c r="N147" s="5" t="s">
        <v>248</v>
      </c>
      <c r="O147" s="5" t="s">
        <v>732</v>
      </c>
      <c r="P147" s="5" t="s">
        <v>61</v>
      </c>
      <c r="Q147" s="5" t="s">
        <v>62</v>
      </c>
      <c r="R147" s="5" t="s">
        <v>62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5" t="s">
        <v>52</v>
      </c>
      <c r="AK147" s="5" t="s">
        <v>733</v>
      </c>
      <c r="AL147" s="5" t="s">
        <v>52</v>
      </c>
      <c r="AM147" s="5" t="s">
        <v>52</v>
      </c>
    </row>
    <row r="148" spans="1:39" ht="30" customHeight="1">
      <c r="A148" s="8" t="s">
        <v>734</v>
      </c>
      <c r="B148" s="8" t="s">
        <v>735</v>
      </c>
      <c r="C148" s="8" t="s">
        <v>66</v>
      </c>
      <c r="D148" s="9">
        <v>1</v>
      </c>
      <c r="E148" s="12">
        <f>일위대가목록!E71</f>
        <v>0</v>
      </c>
      <c r="F148" s="13">
        <f>TRUNC(E148*D148,1)</f>
        <v>0</v>
      </c>
      <c r="G148" s="12">
        <f>일위대가목록!F71</f>
        <v>2433</v>
      </c>
      <c r="H148" s="13">
        <f>TRUNC(G148*D148,1)</f>
        <v>2433</v>
      </c>
      <c r="I148" s="12">
        <f>일위대가목록!G71</f>
        <v>0</v>
      </c>
      <c r="J148" s="13">
        <f>TRUNC(I148*D148,1)</f>
        <v>0</v>
      </c>
      <c r="K148" s="12">
        <f>TRUNC(E148+G148+I148,1)</f>
        <v>2433</v>
      </c>
      <c r="L148" s="13">
        <f>TRUNC(F148+H148+J148,1)</f>
        <v>2433</v>
      </c>
      <c r="M148" s="8" t="s">
        <v>736</v>
      </c>
      <c r="N148" s="5" t="s">
        <v>248</v>
      </c>
      <c r="O148" s="5" t="s">
        <v>737</v>
      </c>
      <c r="P148" s="5" t="s">
        <v>61</v>
      </c>
      <c r="Q148" s="5" t="s">
        <v>62</v>
      </c>
      <c r="R148" s="5" t="s">
        <v>62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5" t="s">
        <v>52</v>
      </c>
      <c r="AK148" s="5" t="s">
        <v>738</v>
      </c>
      <c r="AL148" s="5" t="s">
        <v>52</v>
      </c>
      <c r="AM148" s="5" t="s">
        <v>52</v>
      </c>
    </row>
    <row r="149" spans="1:39" ht="30" customHeight="1">
      <c r="A149" s="8" t="s">
        <v>561</v>
      </c>
      <c r="B149" s="8" t="s">
        <v>52</v>
      </c>
      <c r="C149" s="8" t="s">
        <v>52</v>
      </c>
      <c r="D149" s="9"/>
      <c r="E149" s="12"/>
      <c r="F149" s="13">
        <f>TRUNC(SUMIF(N147:N148, N146, F147:F148),0)</f>
        <v>796</v>
      </c>
      <c r="G149" s="12"/>
      <c r="H149" s="13">
        <f>TRUNC(SUMIF(N147:N148, N146, H147:H148),0)</f>
        <v>2433</v>
      </c>
      <c r="I149" s="12"/>
      <c r="J149" s="13">
        <f>TRUNC(SUMIF(N147:N148, N146, J147:J148),0)</f>
        <v>0</v>
      </c>
      <c r="K149" s="12"/>
      <c r="L149" s="13">
        <f>F149+H149+J149</f>
        <v>3229</v>
      </c>
      <c r="M149" s="8" t="s">
        <v>52</v>
      </c>
      <c r="N149" s="5" t="s">
        <v>71</v>
      </c>
      <c r="O149" s="5" t="s">
        <v>71</v>
      </c>
      <c r="P149" s="5" t="s">
        <v>52</v>
      </c>
      <c r="Q149" s="5" t="s">
        <v>52</v>
      </c>
      <c r="R149" s="5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5" t="s">
        <v>52</v>
      </c>
      <c r="AK149" s="5" t="s">
        <v>52</v>
      </c>
      <c r="AL149" s="5" t="s">
        <v>52</v>
      </c>
      <c r="AM149" s="5" t="s">
        <v>52</v>
      </c>
    </row>
    <row r="150" spans="1:39" ht="30" customHeight="1">
      <c r="A150" s="9"/>
      <c r="B150" s="9"/>
      <c r="C150" s="9"/>
      <c r="D150" s="9"/>
      <c r="E150" s="12"/>
      <c r="F150" s="13"/>
      <c r="G150" s="12"/>
      <c r="H150" s="13"/>
      <c r="I150" s="12"/>
      <c r="J150" s="13"/>
      <c r="K150" s="12"/>
      <c r="L150" s="13"/>
      <c r="M150" s="9"/>
    </row>
    <row r="151" spans="1:39" ht="30" customHeight="1">
      <c r="A151" s="40" t="s">
        <v>739</v>
      </c>
      <c r="B151" s="40"/>
      <c r="C151" s="40"/>
      <c r="D151" s="40"/>
      <c r="E151" s="41"/>
      <c r="F151" s="42"/>
      <c r="G151" s="41"/>
      <c r="H151" s="42"/>
      <c r="I151" s="41"/>
      <c r="J151" s="42"/>
      <c r="K151" s="41"/>
      <c r="L151" s="42"/>
      <c r="M151" s="40"/>
      <c r="N151" s="2" t="s">
        <v>253</v>
      </c>
    </row>
    <row r="152" spans="1:39" ht="30" customHeight="1">
      <c r="A152" s="8" t="s">
        <v>250</v>
      </c>
      <c r="B152" s="8" t="s">
        <v>740</v>
      </c>
      <c r="C152" s="8" t="s">
        <v>741</v>
      </c>
      <c r="D152" s="9">
        <v>0.16500000000000001</v>
      </c>
      <c r="E152" s="12">
        <f>단가대비표!O81</f>
        <v>9162.5</v>
      </c>
      <c r="F152" s="13">
        <f>TRUNC(E152*D152,1)</f>
        <v>1511.8</v>
      </c>
      <c r="G152" s="12">
        <f>단가대비표!P81</f>
        <v>0</v>
      </c>
      <c r="H152" s="13">
        <f>TRUNC(G152*D152,1)</f>
        <v>0</v>
      </c>
      <c r="I152" s="12">
        <f>단가대비표!V81</f>
        <v>0</v>
      </c>
      <c r="J152" s="13">
        <f>TRUNC(I152*D152,1)</f>
        <v>0</v>
      </c>
      <c r="K152" s="12">
        <f t="shared" ref="K152:L156" si="15">TRUNC(E152+G152+I152,1)</f>
        <v>9162.5</v>
      </c>
      <c r="L152" s="13">
        <f t="shared" si="15"/>
        <v>1511.8</v>
      </c>
      <c r="M152" s="8" t="s">
        <v>52</v>
      </c>
      <c r="N152" s="5" t="s">
        <v>253</v>
      </c>
      <c r="O152" s="5" t="s">
        <v>742</v>
      </c>
      <c r="P152" s="5" t="s">
        <v>62</v>
      </c>
      <c r="Q152" s="5" t="s">
        <v>62</v>
      </c>
      <c r="R152" s="5" t="s">
        <v>61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5" t="s">
        <v>52</v>
      </c>
      <c r="AK152" s="5" t="s">
        <v>743</v>
      </c>
      <c r="AL152" s="5" t="s">
        <v>52</v>
      </c>
      <c r="AM152" s="5" t="s">
        <v>52</v>
      </c>
    </row>
    <row r="153" spans="1:39" ht="30" customHeight="1">
      <c r="A153" s="8" t="s">
        <v>250</v>
      </c>
      <c r="B153" s="8" t="s">
        <v>744</v>
      </c>
      <c r="C153" s="8" t="s">
        <v>741</v>
      </c>
      <c r="D153" s="9">
        <v>1.6E-2</v>
      </c>
      <c r="E153" s="12">
        <f>단가대비표!O82</f>
        <v>8681.25</v>
      </c>
      <c r="F153" s="13">
        <f>TRUNC(E153*D153,1)</f>
        <v>138.9</v>
      </c>
      <c r="G153" s="12">
        <f>단가대비표!P82</f>
        <v>0</v>
      </c>
      <c r="H153" s="13">
        <f>TRUNC(G153*D153,1)</f>
        <v>0</v>
      </c>
      <c r="I153" s="12">
        <f>단가대비표!V82</f>
        <v>0</v>
      </c>
      <c r="J153" s="13">
        <f>TRUNC(I153*D153,1)</f>
        <v>0</v>
      </c>
      <c r="K153" s="12">
        <f t="shared" si="15"/>
        <v>8681.2000000000007</v>
      </c>
      <c r="L153" s="13">
        <f t="shared" si="15"/>
        <v>138.9</v>
      </c>
      <c r="M153" s="8" t="s">
        <v>52</v>
      </c>
      <c r="N153" s="5" t="s">
        <v>253</v>
      </c>
      <c r="O153" s="5" t="s">
        <v>745</v>
      </c>
      <c r="P153" s="5" t="s">
        <v>62</v>
      </c>
      <c r="Q153" s="5" t="s">
        <v>62</v>
      </c>
      <c r="R153" s="5" t="s">
        <v>61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5" t="s">
        <v>52</v>
      </c>
      <c r="AK153" s="5" t="s">
        <v>746</v>
      </c>
      <c r="AL153" s="5" t="s">
        <v>52</v>
      </c>
      <c r="AM153" s="5" t="s">
        <v>52</v>
      </c>
    </row>
    <row r="154" spans="1:39" ht="30" customHeight="1">
      <c r="A154" s="8" t="s">
        <v>747</v>
      </c>
      <c r="B154" s="8" t="s">
        <v>748</v>
      </c>
      <c r="C154" s="8" t="s">
        <v>749</v>
      </c>
      <c r="D154" s="9">
        <v>0.25</v>
      </c>
      <c r="E154" s="12">
        <f>단가대비표!O75</f>
        <v>200</v>
      </c>
      <c r="F154" s="13">
        <f>TRUNC(E154*D154,1)</f>
        <v>50</v>
      </c>
      <c r="G154" s="12">
        <f>단가대비표!P75</f>
        <v>0</v>
      </c>
      <c r="H154" s="13">
        <f>TRUNC(G154*D154,1)</f>
        <v>0</v>
      </c>
      <c r="I154" s="12">
        <f>단가대비표!V75</f>
        <v>0</v>
      </c>
      <c r="J154" s="13">
        <f>TRUNC(I154*D154,1)</f>
        <v>0</v>
      </c>
      <c r="K154" s="12">
        <f t="shared" si="15"/>
        <v>200</v>
      </c>
      <c r="L154" s="13">
        <f t="shared" si="15"/>
        <v>50</v>
      </c>
      <c r="M154" s="8" t="s">
        <v>52</v>
      </c>
      <c r="N154" s="5" t="s">
        <v>253</v>
      </c>
      <c r="O154" s="5" t="s">
        <v>750</v>
      </c>
      <c r="P154" s="5" t="s">
        <v>62</v>
      </c>
      <c r="Q154" s="5" t="s">
        <v>62</v>
      </c>
      <c r="R154" s="5" t="s">
        <v>61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5" t="s">
        <v>52</v>
      </c>
      <c r="AK154" s="5" t="s">
        <v>751</v>
      </c>
      <c r="AL154" s="5" t="s">
        <v>52</v>
      </c>
      <c r="AM154" s="5" t="s">
        <v>52</v>
      </c>
    </row>
    <row r="155" spans="1:39" ht="30" customHeight="1">
      <c r="A155" s="8" t="s">
        <v>752</v>
      </c>
      <c r="B155" s="8" t="s">
        <v>564</v>
      </c>
      <c r="C155" s="8" t="s">
        <v>565</v>
      </c>
      <c r="D155" s="9">
        <v>0.104</v>
      </c>
      <c r="E155" s="12">
        <f>단가대비표!O117</f>
        <v>0</v>
      </c>
      <c r="F155" s="13">
        <f>TRUNC(E155*D155,1)</f>
        <v>0</v>
      </c>
      <c r="G155" s="12">
        <f>단가대비표!P117</f>
        <v>141733</v>
      </c>
      <c r="H155" s="13">
        <f>TRUNC(G155*D155,1)</f>
        <v>14740.2</v>
      </c>
      <c r="I155" s="12">
        <f>단가대비표!V117</f>
        <v>0</v>
      </c>
      <c r="J155" s="13">
        <f>TRUNC(I155*D155,1)</f>
        <v>0</v>
      </c>
      <c r="K155" s="12">
        <f t="shared" si="15"/>
        <v>141733</v>
      </c>
      <c r="L155" s="13">
        <f t="shared" si="15"/>
        <v>14740.2</v>
      </c>
      <c r="M155" s="8" t="s">
        <v>52</v>
      </c>
      <c r="N155" s="5" t="s">
        <v>253</v>
      </c>
      <c r="O155" s="5" t="s">
        <v>753</v>
      </c>
      <c r="P155" s="5" t="s">
        <v>62</v>
      </c>
      <c r="Q155" s="5" t="s">
        <v>62</v>
      </c>
      <c r="R155" s="5" t="s">
        <v>61</v>
      </c>
      <c r="S155" s="1"/>
      <c r="T155" s="1"/>
      <c r="U155" s="1"/>
      <c r="V155" s="1">
        <v>1</v>
      </c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5" t="s">
        <v>52</v>
      </c>
      <c r="AK155" s="5" t="s">
        <v>754</v>
      </c>
      <c r="AL155" s="5" t="s">
        <v>52</v>
      </c>
      <c r="AM155" s="5" t="s">
        <v>52</v>
      </c>
    </row>
    <row r="156" spans="1:39" ht="30" customHeight="1">
      <c r="A156" s="8" t="s">
        <v>700</v>
      </c>
      <c r="B156" s="8" t="s">
        <v>755</v>
      </c>
      <c r="C156" s="8" t="s">
        <v>656</v>
      </c>
      <c r="D156" s="9">
        <v>1</v>
      </c>
      <c r="E156" s="12">
        <f>TRUNC(SUMIF(V152:V156, RIGHTB(O156, 1), H152:H156)*U156, 2)</f>
        <v>294.8</v>
      </c>
      <c r="F156" s="13">
        <f>TRUNC(E156*D156,1)</f>
        <v>294.8</v>
      </c>
      <c r="G156" s="12">
        <v>0</v>
      </c>
      <c r="H156" s="13">
        <f>TRUNC(G156*D156,1)</f>
        <v>0</v>
      </c>
      <c r="I156" s="12">
        <v>0</v>
      </c>
      <c r="J156" s="13">
        <f>TRUNC(I156*D156,1)</f>
        <v>0</v>
      </c>
      <c r="K156" s="12">
        <f t="shared" si="15"/>
        <v>294.8</v>
      </c>
      <c r="L156" s="13">
        <f t="shared" si="15"/>
        <v>294.8</v>
      </c>
      <c r="M156" s="8" t="s">
        <v>52</v>
      </c>
      <c r="N156" s="5" t="s">
        <v>253</v>
      </c>
      <c r="O156" s="5" t="s">
        <v>657</v>
      </c>
      <c r="P156" s="5" t="s">
        <v>62</v>
      </c>
      <c r="Q156" s="5" t="s">
        <v>62</v>
      </c>
      <c r="R156" s="5" t="s">
        <v>62</v>
      </c>
      <c r="S156" s="1">
        <v>1</v>
      </c>
      <c r="T156" s="1">
        <v>0</v>
      </c>
      <c r="U156" s="1">
        <v>0.02</v>
      </c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5" t="s">
        <v>52</v>
      </c>
      <c r="AK156" s="5" t="s">
        <v>756</v>
      </c>
      <c r="AL156" s="5" t="s">
        <v>52</v>
      </c>
      <c r="AM156" s="5" t="s">
        <v>52</v>
      </c>
    </row>
    <row r="157" spans="1:39" ht="30" customHeight="1">
      <c r="A157" s="8" t="s">
        <v>561</v>
      </c>
      <c r="B157" s="8" t="s">
        <v>52</v>
      </c>
      <c r="C157" s="8" t="s">
        <v>52</v>
      </c>
      <c r="D157" s="9"/>
      <c r="E157" s="12"/>
      <c r="F157" s="13">
        <f>TRUNC(SUMIF(N152:N156, N151, F152:F156),0)</f>
        <v>1995</v>
      </c>
      <c r="G157" s="12"/>
      <c r="H157" s="13">
        <f>TRUNC(SUMIF(N152:N156, N151, H152:H156),0)</f>
        <v>14740</v>
      </c>
      <c r="I157" s="12"/>
      <c r="J157" s="13">
        <f>TRUNC(SUMIF(N152:N156, N151, J152:J156),0)</f>
        <v>0</v>
      </c>
      <c r="K157" s="12"/>
      <c r="L157" s="13">
        <f>F157+H157+J157</f>
        <v>16735</v>
      </c>
      <c r="M157" s="8" t="s">
        <v>52</v>
      </c>
      <c r="N157" s="5" t="s">
        <v>71</v>
      </c>
      <c r="O157" s="5" t="s">
        <v>71</v>
      </c>
      <c r="P157" s="5" t="s">
        <v>52</v>
      </c>
      <c r="Q157" s="5" t="s">
        <v>52</v>
      </c>
      <c r="R157" s="5" t="s">
        <v>52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5" t="s">
        <v>52</v>
      </c>
      <c r="AK157" s="5" t="s">
        <v>52</v>
      </c>
      <c r="AL157" s="5" t="s">
        <v>52</v>
      </c>
      <c r="AM157" s="5" t="s">
        <v>52</v>
      </c>
    </row>
    <row r="158" spans="1:39" ht="30" customHeight="1">
      <c r="A158" s="9"/>
      <c r="B158" s="9"/>
      <c r="C158" s="9"/>
      <c r="D158" s="9"/>
      <c r="E158" s="12"/>
      <c r="F158" s="13"/>
      <c r="G158" s="12"/>
      <c r="H158" s="13"/>
      <c r="I158" s="12"/>
      <c r="J158" s="13"/>
      <c r="K158" s="12"/>
      <c r="L158" s="13"/>
      <c r="M158" s="9"/>
    </row>
    <row r="159" spans="1:39" ht="30" customHeight="1">
      <c r="A159" s="40" t="s">
        <v>757</v>
      </c>
      <c r="B159" s="40"/>
      <c r="C159" s="40"/>
      <c r="D159" s="40"/>
      <c r="E159" s="41"/>
      <c r="F159" s="42"/>
      <c r="G159" s="41"/>
      <c r="H159" s="42"/>
      <c r="I159" s="41"/>
      <c r="J159" s="42"/>
      <c r="K159" s="41"/>
      <c r="L159" s="42"/>
      <c r="M159" s="40"/>
      <c r="N159" s="2" t="s">
        <v>258</v>
      </c>
    </row>
    <row r="160" spans="1:39" ht="30" customHeight="1">
      <c r="A160" s="8" t="s">
        <v>759</v>
      </c>
      <c r="B160" s="8" t="s">
        <v>760</v>
      </c>
      <c r="C160" s="8" t="s">
        <v>66</v>
      </c>
      <c r="D160" s="9">
        <v>1</v>
      </c>
      <c r="E160" s="12">
        <f>일위대가목록!E72</f>
        <v>4138</v>
      </c>
      <c r="F160" s="13">
        <f>TRUNC(E160*D160,1)</f>
        <v>4138</v>
      </c>
      <c r="G160" s="12">
        <f>일위대가목록!F72</f>
        <v>0</v>
      </c>
      <c r="H160" s="13">
        <f>TRUNC(G160*D160,1)</f>
        <v>0</v>
      </c>
      <c r="I160" s="12">
        <f>일위대가목록!G72</f>
        <v>0</v>
      </c>
      <c r="J160" s="13">
        <f>TRUNC(I160*D160,1)</f>
        <v>0</v>
      </c>
      <c r="K160" s="12">
        <f>TRUNC(E160+G160+I160,1)</f>
        <v>4138</v>
      </c>
      <c r="L160" s="13">
        <f>TRUNC(F160+H160+J160,1)</f>
        <v>4138</v>
      </c>
      <c r="M160" s="8" t="s">
        <v>761</v>
      </c>
      <c r="N160" s="5" t="s">
        <v>258</v>
      </c>
      <c r="O160" s="5" t="s">
        <v>762</v>
      </c>
      <c r="P160" s="5" t="s">
        <v>61</v>
      </c>
      <c r="Q160" s="5" t="s">
        <v>62</v>
      </c>
      <c r="R160" s="5" t="s">
        <v>62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5" t="s">
        <v>52</v>
      </c>
      <c r="AK160" s="5" t="s">
        <v>763</v>
      </c>
      <c r="AL160" s="5" t="s">
        <v>52</v>
      </c>
      <c r="AM160" s="5" t="s">
        <v>52</v>
      </c>
    </row>
    <row r="161" spans="1:39" ht="30" customHeight="1">
      <c r="A161" s="8" t="s">
        <v>764</v>
      </c>
      <c r="B161" s="8" t="s">
        <v>760</v>
      </c>
      <c r="C161" s="8" t="s">
        <v>66</v>
      </c>
      <c r="D161" s="9">
        <v>1</v>
      </c>
      <c r="E161" s="12">
        <f>일위대가목록!E73</f>
        <v>0</v>
      </c>
      <c r="F161" s="13">
        <f>TRUNC(E161*D161,1)</f>
        <v>0</v>
      </c>
      <c r="G161" s="12">
        <f>일위대가목록!F73</f>
        <v>6490</v>
      </c>
      <c r="H161" s="13">
        <f>TRUNC(G161*D161,1)</f>
        <v>6490</v>
      </c>
      <c r="I161" s="12">
        <f>일위대가목록!G73</f>
        <v>0</v>
      </c>
      <c r="J161" s="13">
        <f>TRUNC(I161*D161,1)</f>
        <v>0</v>
      </c>
      <c r="K161" s="12">
        <f>TRUNC(E161+G161+I161,1)</f>
        <v>6490</v>
      </c>
      <c r="L161" s="13">
        <f>TRUNC(F161+H161+J161,1)</f>
        <v>6490</v>
      </c>
      <c r="M161" s="8" t="s">
        <v>765</v>
      </c>
      <c r="N161" s="5" t="s">
        <v>258</v>
      </c>
      <c r="O161" s="5" t="s">
        <v>766</v>
      </c>
      <c r="P161" s="5" t="s">
        <v>61</v>
      </c>
      <c r="Q161" s="5" t="s">
        <v>62</v>
      </c>
      <c r="R161" s="5" t="s">
        <v>62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5" t="s">
        <v>52</v>
      </c>
      <c r="AK161" s="5" t="s">
        <v>767</v>
      </c>
      <c r="AL161" s="5" t="s">
        <v>52</v>
      </c>
      <c r="AM161" s="5" t="s">
        <v>52</v>
      </c>
    </row>
    <row r="162" spans="1:39" ht="30" customHeight="1">
      <c r="A162" s="8" t="s">
        <v>561</v>
      </c>
      <c r="B162" s="8" t="s">
        <v>52</v>
      </c>
      <c r="C162" s="8" t="s">
        <v>52</v>
      </c>
      <c r="D162" s="9"/>
      <c r="E162" s="12"/>
      <c r="F162" s="13">
        <f>TRUNC(SUMIF(N160:N161, N159, F160:F161),0)</f>
        <v>4138</v>
      </c>
      <c r="G162" s="12"/>
      <c r="H162" s="13">
        <f>TRUNC(SUMIF(N160:N161, N159, H160:H161),0)</f>
        <v>6490</v>
      </c>
      <c r="I162" s="12"/>
      <c r="J162" s="13">
        <f>TRUNC(SUMIF(N160:N161, N159, J160:J161),0)</f>
        <v>0</v>
      </c>
      <c r="K162" s="12"/>
      <c r="L162" s="13">
        <f>F162+H162+J162</f>
        <v>10628</v>
      </c>
      <c r="M162" s="8" t="s">
        <v>52</v>
      </c>
      <c r="N162" s="5" t="s">
        <v>71</v>
      </c>
      <c r="O162" s="5" t="s">
        <v>71</v>
      </c>
      <c r="P162" s="5" t="s">
        <v>52</v>
      </c>
      <c r="Q162" s="5" t="s">
        <v>52</v>
      </c>
      <c r="R162" s="5" t="s">
        <v>52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5" t="s">
        <v>52</v>
      </c>
      <c r="AK162" s="5" t="s">
        <v>52</v>
      </c>
      <c r="AL162" s="5" t="s">
        <v>52</v>
      </c>
      <c r="AM162" s="5" t="s">
        <v>52</v>
      </c>
    </row>
    <row r="163" spans="1:39" ht="30" customHeight="1">
      <c r="A163" s="9"/>
      <c r="B163" s="9"/>
      <c r="C163" s="9"/>
      <c r="D163" s="9"/>
      <c r="E163" s="12"/>
      <c r="F163" s="13"/>
      <c r="G163" s="12"/>
      <c r="H163" s="13"/>
      <c r="I163" s="12"/>
      <c r="J163" s="13"/>
      <c r="K163" s="12"/>
      <c r="L163" s="13"/>
      <c r="M163" s="9"/>
    </row>
    <row r="164" spans="1:39" ht="30" customHeight="1">
      <c r="A164" s="40" t="s">
        <v>768</v>
      </c>
      <c r="B164" s="40"/>
      <c r="C164" s="40"/>
      <c r="D164" s="40"/>
      <c r="E164" s="41"/>
      <c r="F164" s="42"/>
      <c r="G164" s="41"/>
      <c r="H164" s="42"/>
      <c r="I164" s="41"/>
      <c r="J164" s="42"/>
      <c r="K164" s="41"/>
      <c r="L164" s="42"/>
      <c r="M164" s="40"/>
      <c r="N164" s="2" t="s">
        <v>263</v>
      </c>
    </row>
    <row r="165" spans="1:39" ht="30" customHeight="1">
      <c r="A165" s="8" t="s">
        <v>769</v>
      </c>
      <c r="B165" s="8" t="s">
        <v>770</v>
      </c>
      <c r="C165" s="8" t="s">
        <v>227</v>
      </c>
      <c r="D165" s="9">
        <v>0.25</v>
      </c>
      <c r="E165" s="12">
        <f>단가대비표!O80</f>
        <v>12500</v>
      </c>
      <c r="F165" s="13">
        <f>TRUNC(E165*D165,1)</f>
        <v>3125</v>
      </c>
      <c r="G165" s="12">
        <f>단가대비표!P80</f>
        <v>0</v>
      </c>
      <c r="H165" s="13">
        <f>TRUNC(G165*D165,1)</f>
        <v>0</v>
      </c>
      <c r="I165" s="12">
        <f>단가대비표!V80</f>
        <v>0</v>
      </c>
      <c r="J165" s="13">
        <f>TRUNC(I165*D165,1)</f>
        <v>0</v>
      </c>
      <c r="K165" s="12">
        <f t="shared" ref="K165:L167" si="16">TRUNC(E165+G165+I165,1)</f>
        <v>12500</v>
      </c>
      <c r="L165" s="13">
        <f t="shared" si="16"/>
        <v>3125</v>
      </c>
      <c r="M165" s="8" t="s">
        <v>52</v>
      </c>
      <c r="N165" s="5" t="s">
        <v>263</v>
      </c>
      <c r="O165" s="5" t="s">
        <v>771</v>
      </c>
      <c r="P165" s="5" t="s">
        <v>62</v>
      </c>
      <c r="Q165" s="5" t="s">
        <v>62</v>
      </c>
      <c r="R165" s="5" t="s">
        <v>61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5" t="s">
        <v>52</v>
      </c>
      <c r="AK165" s="5" t="s">
        <v>772</v>
      </c>
      <c r="AL165" s="5" t="s">
        <v>52</v>
      </c>
      <c r="AM165" s="5" t="s">
        <v>52</v>
      </c>
    </row>
    <row r="166" spans="1:39" ht="30" customHeight="1">
      <c r="A166" s="8" t="s">
        <v>752</v>
      </c>
      <c r="B166" s="8" t="s">
        <v>564</v>
      </c>
      <c r="C166" s="8" t="s">
        <v>565</v>
      </c>
      <c r="D166" s="9">
        <v>0.02</v>
      </c>
      <c r="E166" s="12">
        <f>단가대비표!O117</f>
        <v>0</v>
      </c>
      <c r="F166" s="13">
        <f>TRUNC(E166*D166,1)</f>
        <v>0</v>
      </c>
      <c r="G166" s="12">
        <f>단가대비표!P117</f>
        <v>141733</v>
      </c>
      <c r="H166" s="13">
        <f>TRUNC(G166*D166,1)</f>
        <v>2834.6</v>
      </c>
      <c r="I166" s="12">
        <f>단가대비표!V117</f>
        <v>0</v>
      </c>
      <c r="J166" s="13">
        <f>TRUNC(I166*D166,1)</f>
        <v>0</v>
      </c>
      <c r="K166" s="12">
        <f t="shared" si="16"/>
        <v>141733</v>
      </c>
      <c r="L166" s="13">
        <f t="shared" si="16"/>
        <v>2834.6</v>
      </c>
      <c r="M166" s="8" t="s">
        <v>52</v>
      </c>
      <c r="N166" s="5" t="s">
        <v>263</v>
      </c>
      <c r="O166" s="5" t="s">
        <v>753</v>
      </c>
      <c r="P166" s="5" t="s">
        <v>62</v>
      </c>
      <c r="Q166" s="5" t="s">
        <v>62</v>
      </c>
      <c r="R166" s="5" t="s">
        <v>61</v>
      </c>
      <c r="S166" s="1"/>
      <c r="T166" s="1"/>
      <c r="U166" s="1"/>
      <c r="V166" s="1">
        <v>1</v>
      </c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5" t="s">
        <v>52</v>
      </c>
      <c r="AK166" s="5" t="s">
        <v>773</v>
      </c>
      <c r="AL166" s="5" t="s">
        <v>52</v>
      </c>
      <c r="AM166" s="5" t="s">
        <v>52</v>
      </c>
    </row>
    <row r="167" spans="1:39" ht="30" customHeight="1">
      <c r="A167" s="8" t="s">
        <v>774</v>
      </c>
      <c r="B167" s="8" t="s">
        <v>755</v>
      </c>
      <c r="C167" s="8" t="s">
        <v>656</v>
      </c>
      <c r="D167" s="9">
        <v>1</v>
      </c>
      <c r="E167" s="12">
        <v>0</v>
      </c>
      <c r="F167" s="13">
        <f>TRUNC(E167*D167,1)</f>
        <v>0</v>
      </c>
      <c r="G167" s="12">
        <v>0</v>
      </c>
      <c r="H167" s="13">
        <f>TRUNC(G167*D167,1)</f>
        <v>0</v>
      </c>
      <c r="I167" s="12">
        <f>TRUNC(SUMIF(V165:V167, RIGHTB(O167, 1), H165:H167)*U167, 2)</f>
        <v>56.69</v>
      </c>
      <c r="J167" s="13">
        <f>TRUNC(I167*D167,1)</f>
        <v>56.6</v>
      </c>
      <c r="K167" s="12">
        <f t="shared" si="16"/>
        <v>56.6</v>
      </c>
      <c r="L167" s="13">
        <f t="shared" si="16"/>
        <v>56.6</v>
      </c>
      <c r="M167" s="8" t="s">
        <v>52</v>
      </c>
      <c r="N167" s="5" t="s">
        <v>263</v>
      </c>
      <c r="O167" s="5" t="s">
        <v>657</v>
      </c>
      <c r="P167" s="5" t="s">
        <v>62</v>
      </c>
      <c r="Q167" s="5" t="s">
        <v>62</v>
      </c>
      <c r="R167" s="5" t="s">
        <v>62</v>
      </c>
      <c r="S167" s="1">
        <v>1</v>
      </c>
      <c r="T167" s="1">
        <v>2</v>
      </c>
      <c r="U167" s="1">
        <v>0.02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5" t="s">
        <v>52</v>
      </c>
      <c r="AK167" s="5" t="s">
        <v>775</v>
      </c>
      <c r="AL167" s="5" t="s">
        <v>52</v>
      </c>
      <c r="AM167" s="5" t="s">
        <v>52</v>
      </c>
    </row>
    <row r="168" spans="1:39" ht="30" customHeight="1">
      <c r="A168" s="8" t="s">
        <v>561</v>
      </c>
      <c r="B168" s="8" t="s">
        <v>52</v>
      </c>
      <c r="C168" s="8" t="s">
        <v>52</v>
      </c>
      <c r="D168" s="9"/>
      <c r="E168" s="12"/>
      <c r="F168" s="13">
        <f>TRUNC(SUMIF(N165:N167, N164, F165:F167),0)</f>
        <v>3125</v>
      </c>
      <c r="G168" s="12"/>
      <c r="H168" s="13">
        <f>TRUNC(SUMIF(N165:N167, N164, H165:H167),0)</f>
        <v>2834</v>
      </c>
      <c r="I168" s="12"/>
      <c r="J168" s="13">
        <f>TRUNC(SUMIF(N165:N167, N164, J165:J167),0)</f>
        <v>56</v>
      </c>
      <c r="K168" s="12"/>
      <c r="L168" s="13">
        <f>F168+H168+J168</f>
        <v>6015</v>
      </c>
      <c r="M168" s="8" t="s">
        <v>52</v>
      </c>
      <c r="N168" s="5" t="s">
        <v>71</v>
      </c>
      <c r="O168" s="5" t="s">
        <v>71</v>
      </c>
      <c r="P168" s="5" t="s">
        <v>52</v>
      </c>
      <c r="Q168" s="5" t="s">
        <v>52</v>
      </c>
      <c r="R168" s="5" t="s">
        <v>52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5" t="s">
        <v>52</v>
      </c>
      <c r="AK168" s="5" t="s">
        <v>52</v>
      </c>
      <c r="AL168" s="5" t="s">
        <v>52</v>
      </c>
      <c r="AM168" s="5" t="s">
        <v>52</v>
      </c>
    </row>
    <row r="169" spans="1:39" ht="30" customHeight="1">
      <c r="A169" s="9"/>
      <c r="B169" s="9"/>
      <c r="C169" s="9"/>
      <c r="D169" s="9"/>
      <c r="E169" s="12"/>
      <c r="F169" s="13"/>
      <c r="G169" s="12"/>
      <c r="H169" s="13"/>
      <c r="I169" s="12"/>
      <c r="J169" s="13"/>
      <c r="K169" s="12"/>
      <c r="L169" s="13"/>
      <c r="M169" s="9"/>
    </row>
    <row r="170" spans="1:39" ht="30" customHeight="1">
      <c r="A170" s="40" t="s">
        <v>776</v>
      </c>
      <c r="B170" s="40"/>
      <c r="C170" s="40"/>
      <c r="D170" s="40"/>
      <c r="E170" s="41"/>
      <c r="F170" s="42"/>
      <c r="G170" s="41"/>
      <c r="H170" s="42"/>
      <c r="I170" s="41"/>
      <c r="J170" s="42"/>
      <c r="K170" s="41"/>
      <c r="L170" s="42"/>
      <c r="M170" s="40"/>
      <c r="N170" s="2" t="s">
        <v>268</v>
      </c>
    </row>
    <row r="171" spans="1:39" ht="30" customHeight="1">
      <c r="A171" s="8" t="s">
        <v>778</v>
      </c>
      <c r="B171" s="8" t="s">
        <v>779</v>
      </c>
      <c r="C171" s="8" t="s">
        <v>227</v>
      </c>
      <c r="D171" s="9">
        <v>1950</v>
      </c>
      <c r="E171" s="12">
        <f>단가대비표!O31</f>
        <v>400</v>
      </c>
      <c r="F171" s="13">
        <f>TRUNC(E171*D171,1)</f>
        <v>780000</v>
      </c>
      <c r="G171" s="12">
        <f>단가대비표!P31</f>
        <v>0</v>
      </c>
      <c r="H171" s="13">
        <f>TRUNC(G171*D171,1)</f>
        <v>0</v>
      </c>
      <c r="I171" s="12">
        <f>단가대비표!V31</f>
        <v>0</v>
      </c>
      <c r="J171" s="13">
        <f>TRUNC(I171*D171,1)</f>
        <v>0</v>
      </c>
      <c r="K171" s="12">
        <f t="shared" ref="K171:L173" si="17">TRUNC(E171+G171+I171,1)</f>
        <v>400</v>
      </c>
      <c r="L171" s="13">
        <f t="shared" si="17"/>
        <v>780000</v>
      </c>
      <c r="M171" s="8" t="s">
        <v>52</v>
      </c>
      <c r="N171" s="5" t="s">
        <v>268</v>
      </c>
      <c r="O171" s="5" t="s">
        <v>780</v>
      </c>
      <c r="P171" s="5" t="s">
        <v>62</v>
      </c>
      <c r="Q171" s="5" t="s">
        <v>62</v>
      </c>
      <c r="R171" s="5" t="s">
        <v>61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5" t="s">
        <v>52</v>
      </c>
      <c r="AK171" s="5" t="s">
        <v>781</v>
      </c>
      <c r="AL171" s="5" t="s">
        <v>52</v>
      </c>
      <c r="AM171" s="5" t="s">
        <v>52</v>
      </c>
    </row>
    <row r="172" spans="1:39" ht="30" customHeight="1">
      <c r="A172" s="8" t="s">
        <v>782</v>
      </c>
      <c r="B172" s="8" t="s">
        <v>564</v>
      </c>
      <c r="C172" s="8" t="s">
        <v>565</v>
      </c>
      <c r="D172" s="9">
        <v>1.125</v>
      </c>
      <c r="E172" s="12">
        <f>단가대비표!O116</f>
        <v>0</v>
      </c>
      <c r="F172" s="13">
        <f>TRUNC(E172*D172,1)</f>
        <v>0</v>
      </c>
      <c r="G172" s="12">
        <f>단가대비표!P116</f>
        <v>162424</v>
      </c>
      <c r="H172" s="13">
        <f>TRUNC(G172*D172,1)</f>
        <v>182727</v>
      </c>
      <c r="I172" s="12">
        <f>단가대비표!V116</f>
        <v>0</v>
      </c>
      <c r="J172" s="13">
        <f>TRUNC(I172*D172,1)</f>
        <v>0</v>
      </c>
      <c r="K172" s="12">
        <f t="shared" si="17"/>
        <v>162424</v>
      </c>
      <c r="L172" s="13">
        <f t="shared" si="17"/>
        <v>182727</v>
      </c>
      <c r="M172" s="8" t="s">
        <v>52</v>
      </c>
      <c r="N172" s="5" t="s">
        <v>268</v>
      </c>
      <c r="O172" s="5" t="s">
        <v>783</v>
      </c>
      <c r="P172" s="5" t="s">
        <v>62</v>
      </c>
      <c r="Q172" s="5" t="s">
        <v>62</v>
      </c>
      <c r="R172" s="5" t="s">
        <v>61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5" t="s">
        <v>52</v>
      </c>
      <c r="AK172" s="5" t="s">
        <v>784</v>
      </c>
      <c r="AL172" s="5" t="s">
        <v>52</v>
      </c>
      <c r="AM172" s="5" t="s">
        <v>52</v>
      </c>
    </row>
    <row r="173" spans="1:39" ht="30" customHeight="1">
      <c r="A173" s="8" t="s">
        <v>563</v>
      </c>
      <c r="B173" s="8" t="s">
        <v>564</v>
      </c>
      <c r="C173" s="8" t="s">
        <v>565</v>
      </c>
      <c r="D173" s="9">
        <v>0.3125</v>
      </c>
      <c r="E173" s="12">
        <f>단가대비표!O109</f>
        <v>0</v>
      </c>
      <c r="F173" s="13">
        <f>TRUNC(E173*D173,1)</f>
        <v>0</v>
      </c>
      <c r="G173" s="12">
        <f>단가대비표!P109</f>
        <v>102628</v>
      </c>
      <c r="H173" s="13">
        <f>TRUNC(G173*D173,1)</f>
        <v>32071.200000000001</v>
      </c>
      <c r="I173" s="12">
        <f>단가대비표!V109</f>
        <v>0</v>
      </c>
      <c r="J173" s="13">
        <f>TRUNC(I173*D173,1)</f>
        <v>0</v>
      </c>
      <c r="K173" s="12">
        <f t="shared" si="17"/>
        <v>102628</v>
      </c>
      <c r="L173" s="13">
        <f t="shared" si="17"/>
        <v>32071.200000000001</v>
      </c>
      <c r="M173" s="8" t="s">
        <v>52</v>
      </c>
      <c r="N173" s="5" t="s">
        <v>268</v>
      </c>
      <c r="O173" s="5" t="s">
        <v>566</v>
      </c>
      <c r="P173" s="5" t="s">
        <v>62</v>
      </c>
      <c r="Q173" s="5" t="s">
        <v>62</v>
      </c>
      <c r="R173" s="5" t="s">
        <v>61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5" t="s">
        <v>52</v>
      </c>
      <c r="AK173" s="5" t="s">
        <v>785</v>
      </c>
      <c r="AL173" s="5" t="s">
        <v>52</v>
      </c>
      <c r="AM173" s="5" t="s">
        <v>52</v>
      </c>
    </row>
    <row r="174" spans="1:39" ht="30" customHeight="1">
      <c r="A174" s="8" t="s">
        <v>561</v>
      </c>
      <c r="B174" s="8" t="s">
        <v>52</v>
      </c>
      <c r="C174" s="8" t="s">
        <v>52</v>
      </c>
      <c r="D174" s="9"/>
      <c r="E174" s="12"/>
      <c r="F174" s="13">
        <f>TRUNC(SUMIF(N171:N173, N170, F171:F173),0)</f>
        <v>780000</v>
      </c>
      <c r="G174" s="12"/>
      <c r="H174" s="13">
        <f>TRUNC(SUMIF(N171:N173, N170, H171:H173),0)</f>
        <v>214798</v>
      </c>
      <c r="I174" s="12"/>
      <c r="J174" s="13">
        <f>TRUNC(SUMIF(N171:N173, N170, J171:J173),0)</f>
        <v>0</v>
      </c>
      <c r="K174" s="12"/>
      <c r="L174" s="13">
        <f>F174+H174+J174</f>
        <v>994798</v>
      </c>
      <c r="M174" s="8" t="s">
        <v>52</v>
      </c>
      <c r="N174" s="5" t="s">
        <v>71</v>
      </c>
      <c r="O174" s="5" t="s">
        <v>71</v>
      </c>
      <c r="P174" s="5" t="s">
        <v>52</v>
      </c>
      <c r="Q174" s="5" t="s">
        <v>52</v>
      </c>
      <c r="R174" s="5" t="s">
        <v>52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5" t="s">
        <v>52</v>
      </c>
      <c r="AK174" s="5" t="s">
        <v>52</v>
      </c>
      <c r="AL174" s="5" t="s">
        <v>52</v>
      </c>
      <c r="AM174" s="5" t="s">
        <v>52</v>
      </c>
    </row>
    <row r="175" spans="1:39" ht="30" customHeight="1">
      <c r="A175" s="9"/>
      <c r="B175" s="9"/>
      <c r="C175" s="9"/>
      <c r="D175" s="9"/>
      <c r="E175" s="12"/>
      <c r="F175" s="13"/>
      <c r="G175" s="12"/>
      <c r="H175" s="13"/>
      <c r="I175" s="12"/>
      <c r="J175" s="13"/>
      <c r="K175" s="12"/>
      <c r="L175" s="13"/>
      <c r="M175" s="9"/>
    </row>
    <row r="176" spans="1:39" ht="30" customHeight="1">
      <c r="A176" s="40" t="s">
        <v>786</v>
      </c>
      <c r="B176" s="40"/>
      <c r="C176" s="40"/>
      <c r="D176" s="40"/>
      <c r="E176" s="41"/>
      <c r="F176" s="42"/>
      <c r="G176" s="41"/>
      <c r="H176" s="42"/>
      <c r="I176" s="41"/>
      <c r="J176" s="42"/>
      <c r="K176" s="41"/>
      <c r="L176" s="42"/>
      <c r="M176" s="40"/>
      <c r="N176" s="2" t="s">
        <v>273</v>
      </c>
    </row>
    <row r="177" spans="1:39" ht="30" customHeight="1">
      <c r="A177" s="8" t="s">
        <v>787</v>
      </c>
      <c r="B177" s="8" t="s">
        <v>788</v>
      </c>
      <c r="C177" s="8" t="s">
        <v>96</v>
      </c>
      <c r="D177" s="9">
        <v>0.1</v>
      </c>
      <c r="E177" s="12">
        <f>일위대가목록!E74</f>
        <v>93450</v>
      </c>
      <c r="F177" s="13">
        <f>TRUNC(E177*D177,1)</f>
        <v>9345</v>
      </c>
      <c r="G177" s="12">
        <f>일위대가목록!F74</f>
        <v>67734</v>
      </c>
      <c r="H177" s="13">
        <f>TRUNC(G177*D177,1)</f>
        <v>6773.4</v>
      </c>
      <c r="I177" s="12">
        <f>일위대가목록!G74</f>
        <v>0</v>
      </c>
      <c r="J177" s="13">
        <f>TRUNC(I177*D177,1)</f>
        <v>0</v>
      </c>
      <c r="K177" s="12">
        <f>TRUNC(E177+G177+I177,1)</f>
        <v>161184</v>
      </c>
      <c r="L177" s="13">
        <f>TRUNC(F177+H177+J177,1)</f>
        <v>16118.4</v>
      </c>
      <c r="M177" s="8" t="s">
        <v>789</v>
      </c>
      <c r="N177" s="5" t="s">
        <v>273</v>
      </c>
      <c r="O177" s="5" t="s">
        <v>790</v>
      </c>
      <c r="P177" s="5" t="s">
        <v>61</v>
      </c>
      <c r="Q177" s="5" t="s">
        <v>62</v>
      </c>
      <c r="R177" s="5" t="s">
        <v>62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5" t="s">
        <v>52</v>
      </c>
      <c r="AK177" s="5" t="s">
        <v>791</v>
      </c>
      <c r="AL177" s="5" t="s">
        <v>52</v>
      </c>
      <c r="AM177" s="5" t="s">
        <v>52</v>
      </c>
    </row>
    <row r="178" spans="1:39" ht="30" customHeight="1">
      <c r="A178" s="8" t="s">
        <v>792</v>
      </c>
      <c r="B178" s="8" t="s">
        <v>793</v>
      </c>
      <c r="C178" s="8" t="s">
        <v>66</v>
      </c>
      <c r="D178" s="9">
        <v>1</v>
      </c>
      <c r="E178" s="12">
        <f>일위대가목록!E75</f>
        <v>0</v>
      </c>
      <c r="F178" s="13">
        <f>TRUNC(E178*D178,1)</f>
        <v>0</v>
      </c>
      <c r="G178" s="12">
        <f>일위대가목록!F75</f>
        <v>7532</v>
      </c>
      <c r="H178" s="13">
        <f>TRUNC(G178*D178,1)</f>
        <v>7532</v>
      </c>
      <c r="I178" s="12">
        <f>일위대가목록!G75</f>
        <v>0</v>
      </c>
      <c r="J178" s="13">
        <f>TRUNC(I178*D178,1)</f>
        <v>0</v>
      </c>
      <c r="K178" s="12">
        <f>TRUNC(E178+G178+I178,1)</f>
        <v>7532</v>
      </c>
      <c r="L178" s="13">
        <f>TRUNC(F178+H178+J178,1)</f>
        <v>7532</v>
      </c>
      <c r="M178" s="8" t="s">
        <v>794</v>
      </c>
      <c r="N178" s="5" t="s">
        <v>273</v>
      </c>
      <c r="O178" s="5" t="s">
        <v>795</v>
      </c>
      <c r="P178" s="5" t="s">
        <v>61</v>
      </c>
      <c r="Q178" s="5" t="s">
        <v>62</v>
      </c>
      <c r="R178" s="5" t="s">
        <v>62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5" t="s">
        <v>52</v>
      </c>
      <c r="AK178" s="5" t="s">
        <v>796</v>
      </c>
      <c r="AL178" s="5" t="s">
        <v>52</v>
      </c>
      <c r="AM178" s="5" t="s">
        <v>52</v>
      </c>
    </row>
    <row r="179" spans="1:39" ht="30" customHeight="1">
      <c r="A179" s="8" t="s">
        <v>561</v>
      </c>
      <c r="B179" s="8" t="s">
        <v>52</v>
      </c>
      <c r="C179" s="8" t="s">
        <v>52</v>
      </c>
      <c r="D179" s="9"/>
      <c r="E179" s="12"/>
      <c r="F179" s="13">
        <f>TRUNC(SUMIF(N177:N178, N176, F177:F178),0)</f>
        <v>9345</v>
      </c>
      <c r="G179" s="12"/>
      <c r="H179" s="13">
        <f>TRUNC(SUMIF(N177:N178, N176, H177:H178),0)</f>
        <v>14305</v>
      </c>
      <c r="I179" s="12"/>
      <c r="J179" s="13">
        <f>TRUNC(SUMIF(N177:N178, N176, J177:J178),0)</f>
        <v>0</v>
      </c>
      <c r="K179" s="12"/>
      <c r="L179" s="13">
        <f>F179+H179+J179</f>
        <v>23650</v>
      </c>
      <c r="M179" s="8" t="s">
        <v>52</v>
      </c>
      <c r="N179" s="5" t="s">
        <v>71</v>
      </c>
      <c r="O179" s="5" t="s">
        <v>71</v>
      </c>
      <c r="P179" s="5" t="s">
        <v>52</v>
      </c>
      <c r="Q179" s="5" t="s">
        <v>52</v>
      </c>
      <c r="R179" s="5" t="s">
        <v>52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5" t="s">
        <v>52</v>
      </c>
      <c r="AK179" s="5" t="s">
        <v>52</v>
      </c>
      <c r="AL179" s="5" t="s">
        <v>52</v>
      </c>
      <c r="AM179" s="5" t="s">
        <v>52</v>
      </c>
    </row>
    <row r="180" spans="1:39" ht="30" customHeight="1">
      <c r="A180" s="9"/>
      <c r="B180" s="9"/>
      <c r="C180" s="9"/>
      <c r="D180" s="9"/>
      <c r="E180" s="12"/>
      <c r="F180" s="13"/>
      <c r="G180" s="12"/>
      <c r="H180" s="13"/>
      <c r="I180" s="12"/>
      <c r="J180" s="13"/>
      <c r="K180" s="12"/>
      <c r="L180" s="13"/>
      <c r="M180" s="9"/>
    </row>
    <row r="181" spans="1:39" ht="30" customHeight="1">
      <c r="A181" s="40" t="s">
        <v>797</v>
      </c>
      <c r="B181" s="40"/>
      <c r="C181" s="40"/>
      <c r="D181" s="40"/>
      <c r="E181" s="41"/>
      <c r="F181" s="42"/>
      <c r="G181" s="41"/>
      <c r="H181" s="42"/>
      <c r="I181" s="41"/>
      <c r="J181" s="42"/>
      <c r="K181" s="41"/>
      <c r="L181" s="42"/>
      <c r="M181" s="40"/>
      <c r="N181" s="2" t="s">
        <v>279</v>
      </c>
    </row>
    <row r="182" spans="1:39" ht="30" customHeight="1">
      <c r="A182" s="8" t="s">
        <v>798</v>
      </c>
      <c r="B182" s="8" t="s">
        <v>799</v>
      </c>
      <c r="C182" s="8" t="s">
        <v>800</v>
      </c>
      <c r="D182" s="9">
        <v>5.1879999999999997</v>
      </c>
      <c r="E182" s="12">
        <f>단가대비표!O30</f>
        <v>1230</v>
      </c>
      <c r="F182" s="13">
        <f>TRUNC(E182*D182,1)</f>
        <v>6381.2</v>
      </c>
      <c r="G182" s="12">
        <f>단가대비표!P30</f>
        <v>0</v>
      </c>
      <c r="H182" s="13">
        <f>TRUNC(G182*D182,1)</f>
        <v>0</v>
      </c>
      <c r="I182" s="12">
        <f>단가대비표!V30</f>
        <v>0</v>
      </c>
      <c r="J182" s="13">
        <f>TRUNC(I182*D182,1)</f>
        <v>0</v>
      </c>
      <c r="K182" s="12">
        <f>TRUNC(E182+G182+I182,1)</f>
        <v>1230</v>
      </c>
      <c r="L182" s="13">
        <f>TRUNC(F182+H182+J182,1)</f>
        <v>6381.2</v>
      </c>
      <c r="M182" s="8" t="s">
        <v>52</v>
      </c>
      <c r="N182" s="5" t="s">
        <v>279</v>
      </c>
      <c r="O182" s="5" t="s">
        <v>801</v>
      </c>
      <c r="P182" s="5" t="s">
        <v>62</v>
      </c>
      <c r="Q182" s="5" t="s">
        <v>62</v>
      </c>
      <c r="R182" s="5" t="s">
        <v>61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5" t="s">
        <v>52</v>
      </c>
      <c r="AK182" s="5" t="s">
        <v>802</v>
      </c>
      <c r="AL182" s="5" t="s">
        <v>52</v>
      </c>
      <c r="AM182" s="5" t="s">
        <v>52</v>
      </c>
    </row>
    <row r="183" spans="1:39" ht="30" customHeight="1">
      <c r="A183" s="8" t="s">
        <v>803</v>
      </c>
      <c r="B183" s="8" t="s">
        <v>52</v>
      </c>
      <c r="C183" s="8" t="s">
        <v>186</v>
      </c>
      <c r="D183" s="9">
        <v>1</v>
      </c>
      <c r="E183" s="12">
        <f>일위대가목록!E77</f>
        <v>0</v>
      </c>
      <c r="F183" s="13">
        <f>TRUNC(E183*D183,1)</f>
        <v>0</v>
      </c>
      <c r="G183" s="12">
        <f>일위대가목록!F77</f>
        <v>14492</v>
      </c>
      <c r="H183" s="13">
        <f>TRUNC(G183*D183,1)</f>
        <v>14492</v>
      </c>
      <c r="I183" s="12">
        <f>일위대가목록!G77</f>
        <v>289</v>
      </c>
      <c r="J183" s="13">
        <f>TRUNC(I183*D183,1)</f>
        <v>289</v>
      </c>
      <c r="K183" s="12">
        <f>TRUNC(E183+G183+I183,1)</f>
        <v>14781</v>
      </c>
      <c r="L183" s="13">
        <f>TRUNC(F183+H183+J183,1)</f>
        <v>14781</v>
      </c>
      <c r="M183" s="8" t="s">
        <v>804</v>
      </c>
      <c r="N183" s="5" t="s">
        <v>279</v>
      </c>
      <c r="O183" s="5" t="s">
        <v>805</v>
      </c>
      <c r="P183" s="5" t="s">
        <v>61</v>
      </c>
      <c r="Q183" s="5" t="s">
        <v>62</v>
      </c>
      <c r="R183" s="5" t="s">
        <v>62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5" t="s">
        <v>52</v>
      </c>
      <c r="AK183" s="5" t="s">
        <v>806</v>
      </c>
      <c r="AL183" s="5" t="s">
        <v>52</v>
      </c>
      <c r="AM183" s="5" t="s">
        <v>52</v>
      </c>
    </row>
    <row r="184" spans="1:39" ht="30" customHeight="1">
      <c r="A184" s="8" t="s">
        <v>561</v>
      </c>
      <c r="B184" s="8" t="s">
        <v>52</v>
      </c>
      <c r="C184" s="8" t="s">
        <v>52</v>
      </c>
      <c r="D184" s="9"/>
      <c r="E184" s="12"/>
      <c r="F184" s="13">
        <f>TRUNC(SUMIF(N182:N183, N181, F182:F183),0)</f>
        <v>6381</v>
      </c>
      <c r="G184" s="12"/>
      <c r="H184" s="13">
        <f>TRUNC(SUMIF(N182:N183, N181, H182:H183),0)</f>
        <v>14492</v>
      </c>
      <c r="I184" s="12"/>
      <c r="J184" s="13">
        <f>TRUNC(SUMIF(N182:N183, N181, J182:J183),0)</f>
        <v>289</v>
      </c>
      <c r="K184" s="12"/>
      <c r="L184" s="13">
        <f>F184+H184+J184</f>
        <v>21162</v>
      </c>
      <c r="M184" s="8" t="s">
        <v>52</v>
      </c>
      <c r="N184" s="5" t="s">
        <v>71</v>
      </c>
      <c r="O184" s="5" t="s">
        <v>71</v>
      </c>
      <c r="P184" s="5" t="s">
        <v>52</v>
      </c>
      <c r="Q184" s="5" t="s">
        <v>52</v>
      </c>
      <c r="R184" s="5" t="s">
        <v>52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5" t="s">
        <v>52</v>
      </c>
      <c r="AK184" s="5" t="s">
        <v>52</v>
      </c>
      <c r="AL184" s="5" t="s">
        <v>52</v>
      </c>
      <c r="AM184" s="5" t="s">
        <v>52</v>
      </c>
    </row>
    <row r="185" spans="1:39" ht="30" customHeight="1">
      <c r="A185" s="9"/>
      <c r="B185" s="9"/>
      <c r="C185" s="9"/>
      <c r="D185" s="9"/>
      <c r="E185" s="12"/>
      <c r="F185" s="13"/>
      <c r="G185" s="12"/>
      <c r="H185" s="13"/>
      <c r="I185" s="12"/>
      <c r="J185" s="13"/>
      <c r="K185" s="12"/>
      <c r="L185" s="13"/>
      <c r="M185" s="9"/>
    </row>
    <row r="186" spans="1:39" ht="30" customHeight="1">
      <c r="A186" s="40" t="s">
        <v>807</v>
      </c>
      <c r="B186" s="40"/>
      <c r="C186" s="40"/>
      <c r="D186" s="40"/>
      <c r="E186" s="41"/>
      <c r="F186" s="42"/>
      <c r="G186" s="41"/>
      <c r="H186" s="42"/>
      <c r="I186" s="41"/>
      <c r="J186" s="42"/>
      <c r="K186" s="41"/>
      <c r="L186" s="42"/>
      <c r="M186" s="40"/>
      <c r="N186" s="2" t="s">
        <v>283</v>
      </c>
    </row>
    <row r="187" spans="1:39" ht="30" customHeight="1">
      <c r="A187" s="8" t="s">
        <v>798</v>
      </c>
      <c r="B187" s="8" t="s">
        <v>799</v>
      </c>
      <c r="C187" s="8" t="s">
        <v>800</v>
      </c>
      <c r="D187" s="9">
        <v>2.2229999999999999</v>
      </c>
      <c r="E187" s="12">
        <f>단가대비표!O30</f>
        <v>1230</v>
      </c>
      <c r="F187" s="13">
        <f>TRUNC(E187*D187,1)</f>
        <v>2734.2</v>
      </c>
      <c r="G187" s="12">
        <f>단가대비표!P30</f>
        <v>0</v>
      </c>
      <c r="H187" s="13">
        <f>TRUNC(G187*D187,1)</f>
        <v>0</v>
      </c>
      <c r="I187" s="12">
        <f>단가대비표!V30</f>
        <v>0</v>
      </c>
      <c r="J187" s="13">
        <f>TRUNC(I187*D187,1)</f>
        <v>0</v>
      </c>
      <c r="K187" s="12">
        <f>TRUNC(E187+G187+I187,1)</f>
        <v>1230</v>
      </c>
      <c r="L187" s="13">
        <f>TRUNC(F187+H187+J187,1)</f>
        <v>2734.2</v>
      </c>
      <c r="M187" s="8" t="s">
        <v>52</v>
      </c>
      <c r="N187" s="5" t="s">
        <v>283</v>
      </c>
      <c r="O187" s="5" t="s">
        <v>801</v>
      </c>
      <c r="P187" s="5" t="s">
        <v>62</v>
      </c>
      <c r="Q187" s="5" t="s">
        <v>62</v>
      </c>
      <c r="R187" s="5" t="s">
        <v>61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5" t="s">
        <v>52</v>
      </c>
      <c r="AK187" s="5" t="s">
        <v>808</v>
      </c>
      <c r="AL187" s="5" t="s">
        <v>52</v>
      </c>
      <c r="AM187" s="5" t="s">
        <v>52</v>
      </c>
    </row>
    <row r="188" spans="1:39" ht="30" customHeight="1">
      <c r="A188" s="8" t="s">
        <v>803</v>
      </c>
      <c r="B188" s="8" t="s">
        <v>52</v>
      </c>
      <c r="C188" s="8" t="s">
        <v>186</v>
      </c>
      <c r="D188" s="9">
        <v>1</v>
      </c>
      <c r="E188" s="12">
        <f>일위대가목록!E77</f>
        <v>0</v>
      </c>
      <c r="F188" s="13">
        <f>TRUNC(E188*D188,1)</f>
        <v>0</v>
      </c>
      <c r="G188" s="12">
        <f>일위대가목록!F77</f>
        <v>14492</v>
      </c>
      <c r="H188" s="13">
        <f>TRUNC(G188*D188,1)</f>
        <v>14492</v>
      </c>
      <c r="I188" s="12">
        <f>일위대가목록!G77</f>
        <v>289</v>
      </c>
      <c r="J188" s="13">
        <f>TRUNC(I188*D188,1)</f>
        <v>289</v>
      </c>
      <c r="K188" s="12">
        <f>TRUNC(E188+G188+I188,1)</f>
        <v>14781</v>
      </c>
      <c r="L188" s="13">
        <f>TRUNC(F188+H188+J188,1)</f>
        <v>14781</v>
      </c>
      <c r="M188" s="8" t="s">
        <v>804</v>
      </c>
      <c r="N188" s="5" t="s">
        <v>283</v>
      </c>
      <c r="O188" s="5" t="s">
        <v>805</v>
      </c>
      <c r="P188" s="5" t="s">
        <v>61</v>
      </c>
      <c r="Q188" s="5" t="s">
        <v>62</v>
      </c>
      <c r="R188" s="5" t="s">
        <v>62</v>
      </c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5" t="s">
        <v>52</v>
      </c>
      <c r="AK188" s="5" t="s">
        <v>809</v>
      </c>
      <c r="AL188" s="5" t="s">
        <v>52</v>
      </c>
      <c r="AM188" s="5" t="s">
        <v>52</v>
      </c>
    </row>
    <row r="189" spans="1:39" ht="30" customHeight="1">
      <c r="A189" s="8" t="s">
        <v>561</v>
      </c>
      <c r="B189" s="8" t="s">
        <v>52</v>
      </c>
      <c r="C189" s="8" t="s">
        <v>52</v>
      </c>
      <c r="D189" s="9"/>
      <c r="E189" s="12"/>
      <c r="F189" s="13">
        <f>TRUNC(SUMIF(N187:N188, N186, F187:F188),0)</f>
        <v>2734</v>
      </c>
      <c r="G189" s="12"/>
      <c r="H189" s="13">
        <f>TRUNC(SUMIF(N187:N188, N186, H187:H188),0)</f>
        <v>14492</v>
      </c>
      <c r="I189" s="12"/>
      <c r="J189" s="13">
        <f>TRUNC(SUMIF(N187:N188, N186, J187:J188),0)</f>
        <v>289</v>
      </c>
      <c r="K189" s="12"/>
      <c r="L189" s="13">
        <f>F189+H189+J189</f>
        <v>17515</v>
      </c>
      <c r="M189" s="8" t="s">
        <v>52</v>
      </c>
      <c r="N189" s="5" t="s">
        <v>71</v>
      </c>
      <c r="O189" s="5" t="s">
        <v>71</v>
      </c>
      <c r="P189" s="5" t="s">
        <v>52</v>
      </c>
      <c r="Q189" s="5" t="s">
        <v>52</v>
      </c>
      <c r="R189" s="5" t="s">
        <v>52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5" t="s">
        <v>52</v>
      </c>
      <c r="AK189" s="5" t="s">
        <v>52</v>
      </c>
      <c r="AL189" s="5" t="s">
        <v>52</v>
      </c>
      <c r="AM189" s="5" t="s">
        <v>52</v>
      </c>
    </row>
    <row r="190" spans="1:39" ht="30" customHeight="1">
      <c r="A190" s="9"/>
      <c r="B190" s="9"/>
      <c r="C190" s="9"/>
      <c r="D190" s="9"/>
      <c r="E190" s="12"/>
      <c r="F190" s="13"/>
      <c r="G190" s="12"/>
      <c r="H190" s="13"/>
      <c r="I190" s="12"/>
      <c r="J190" s="13"/>
      <c r="K190" s="12"/>
      <c r="L190" s="13"/>
      <c r="M190" s="9"/>
    </row>
    <row r="191" spans="1:39" ht="30" customHeight="1">
      <c r="A191" s="40" t="s">
        <v>810</v>
      </c>
      <c r="B191" s="40"/>
      <c r="C191" s="40"/>
      <c r="D191" s="40"/>
      <c r="E191" s="41"/>
      <c r="F191" s="42"/>
      <c r="G191" s="41"/>
      <c r="H191" s="42"/>
      <c r="I191" s="41"/>
      <c r="J191" s="42"/>
      <c r="K191" s="41"/>
      <c r="L191" s="42"/>
      <c r="M191" s="40"/>
      <c r="N191" s="2" t="s">
        <v>287</v>
      </c>
    </row>
    <row r="192" spans="1:39" ht="30" customHeight="1">
      <c r="A192" s="8" t="s">
        <v>798</v>
      </c>
      <c r="B192" s="8" t="s">
        <v>799</v>
      </c>
      <c r="C192" s="8" t="s">
        <v>800</v>
      </c>
      <c r="D192" s="9">
        <v>1.778</v>
      </c>
      <c r="E192" s="12">
        <f>단가대비표!O30</f>
        <v>1230</v>
      </c>
      <c r="F192" s="13">
        <f>TRUNC(E192*D192,1)</f>
        <v>2186.9</v>
      </c>
      <c r="G192" s="12">
        <f>단가대비표!P30</f>
        <v>0</v>
      </c>
      <c r="H192" s="13">
        <f>TRUNC(G192*D192,1)</f>
        <v>0</v>
      </c>
      <c r="I192" s="12">
        <f>단가대비표!V30</f>
        <v>0</v>
      </c>
      <c r="J192" s="13">
        <f>TRUNC(I192*D192,1)</f>
        <v>0</v>
      </c>
      <c r="K192" s="12">
        <f>TRUNC(E192+G192+I192,1)</f>
        <v>1230</v>
      </c>
      <c r="L192" s="13">
        <f>TRUNC(F192+H192+J192,1)</f>
        <v>2186.9</v>
      </c>
      <c r="M192" s="8" t="s">
        <v>52</v>
      </c>
      <c r="N192" s="5" t="s">
        <v>287</v>
      </c>
      <c r="O192" s="5" t="s">
        <v>801</v>
      </c>
      <c r="P192" s="5" t="s">
        <v>62</v>
      </c>
      <c r="Q192" s="5" t="s">
        <v>62</v>
      </c>
      <c r="R192" s="5" t="s">
        <v>61</v>
      </c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5" t="s">
        <v>52</v>
      </c>
      <c r="AK192" s="5" t="s">
        <v>811</v>
      </c>
      <c r="AL192" s="5" t="s">
        <v>52</v>
      </c>
      <c r="AM192" s="5" t="s">
        <v>52</v>
      </c>
    </row>
    <row r="193" spans="1:39" ht="30" customHeight="1">
      <c r="A193" s="8" t="s">
        <v>803</v>
      </c>
      <c r="B193" s="8" t="s">
        <v>52</v>
      </c>
      <c r="C193" s="8" t="s">
        <v>186</v>
      </c>
      <c r="D193" s="9">
        <v>1</v>
      </c>
      <c r="E193" s="12">
        <f>일위대가목록!E77</f>
        <v>0</v>
      </c>
      <c r="F193" s="13">
        <f>TRUNC(E193*D193,1)</f>
        <v>0</v>
      </c>
      <c r="G193" s="12">
        <f>일위대가목록!F77</f>
        <v>14492</v>
      </c>
      <c r="H193" s="13">
        <f>TRUNC(G193*D193,1)</f>
        <v>14492</v>
      </c>
      <c r="I193" s="12">
        <f>일위대가목록!G77</f>
        <v>289</v>
      </c>
      <c r="J193" s="13">
        <f>TRUNC(I193*D193,1)</f>
        <v>289</v>
      </c>
      <c r="K193" s="12">
        <f>TRUNC(E193+G193+I193,1)</f>
        <v>14781</v>
      </c>
      <c r="L193" s="13">
        <f>TRUNC(F193+H193+J193,1)</f>
        <v>14781</v>
      </c>
      <c r="M193" s="8" t="s">
        <v>804</v>
      </c>
      <c r="N193" s="5" t="s">
        <v>287</v>
      </c>
      <c r="O193" s="5" t="s">
        <v>805</v>
      </c>
      <c r="P193" s="5" t="s">
        <v>61</v>
      </c>
      <c r="Q193" s="5" t="s">
        <v>62</v>
      </c>
      <c r="R193" s="5" t="s">
        <v>62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5" t="s">
        <v>52</v>
      </c>
      <c r="AK193" s="5" t="s">
        <v>812</v>
      </c>
      <c r="AL193" s="5" t="s">
        <v>52</v>
      </c>
      <c r="AM193" s="5" t="s">
        <v>52</v>
      </c>
    </row>
    <row r="194" spans="1:39" ht="30" customHeight="1">
      <c r="A194" s="8" t="s">
        <v>561</v>
      </c>
      <c r="B194" s="8" t="s">
        <v>52</v>
      </c>
      <c r="C194" s="8" t="s">
        <v>52</v>
      </c>
      <c r="D194" s="9"/>
      <c r="E194" s="12"/>
      <c r="F194" s="13">
        <f>TRUNC(SUMIF(N192:N193, N191, F192:F193),0)</f>
        <v>2186</v>
      </c>
      <c r="G194" s="12"/>
      <c r="H194" s="13">
        <f>TRUNC(SUMIF(N192:N193, N191, H192:H193),0)</f>
        <v>14492</v>
      </c>
      <c r="I194" s="12"/>
      <c r="J194" s="13">
        <f>TRUNC(SUMIF(N192:N193, N191, J192:J193),0)</f>
        <v>289</v>
      </c>
      <c r="K194" s="12"/>
      <c r="L194" s="13">
        <f>F194+H194+J194</f>
        <v>16967</v>
      </c>
      <c r="M194" s="8" t="s">
        <v>52</v>
      </c>
      <c r="N194" s="5" t="s">
        <v>71</v>
      </c>
      <c r="O194" s="5" t="s">
        <v>71</v>
      </c>
      <c r="P194" s="5" t="s">
        <v>52</v>
      </c>
      <c r="Q194" s="5" t="s">
        <v>52</v>
      </c>
      <c r="R194" s="5" t="s">
        <v>52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5" t="s">
        <v>52</v>
      </c>
      <c r="AK194" s="5" t="s">
        <v>52</v>
      </c>
      <c r="AL194" s="5" t="s">
        <v>52</v>
      </c>
      <c r="AM194" s="5" t="s">
        <v>52</v>
      </c>
    </row>
    <row r="195" spans="1:39" ht="30" customHeight="1">
      <c r="A195" s="9"/>
      <c r="B195" s="9"/>
      <c r="C195" s="9"/>
      <c r="D195" s="9"/>
      <c r="E195" s="12"/>
      <c r="F195" s="13"/>
      <c r="G195" s="12"/>
      <c r="H195" s="13"/>
      <c r="I195" s="12"/>
      <c r="J195" s="13"/>
      <c r="K195" s="12"/>
      <c r="L195" s="13"/>
      <c r="M195" s="9"/>
    </row>
    <row r="196" spans="1:39" ht="30" customHeight="1">
      <c r="A196" s="40" t="s">
        <v>813</v>
      </c>
      <c r="B196" s="40"/>
      <c r="C196" s="40"/>
      <c r="D196" s="40"/>
      <c r="E196" s="41"/>
      <c r="F196" s="42"/>
      <c r="G196" s="41"/>
      <c r="H196" s="42"/>
      <c r="I196" s="41"/>
      <c r="J196" s="42"/>
      <c r="K196" s="41"/>
      <c r="L196" s="42"/>
      <c r="M196" s="40"/>
      <c r="N196" s="2" t="s">
        <v>291</v>
      </c>
    </row>
    <row r="197" spans="1:39" ht="30" customHeight="1">
      <c r="A197" s="8" t="s">
        <v>798</v>
      </c>
      <c r="B197" s="8" t="s">
        <v>799</v>
      </c>
      <c r="C197" s="8" t="s">
        <v>800</v>
      </c>
      <c r="D197" s="9">
        <v>1.087</v>
      </c>
      <c r="E197" s="12">
        <f>단가대비표!O30</f>
        <v>1230</v>
      </c>
      <c r="F197" s="13">
        <f>TRUNC(E197*D197,1)</f>
        <v>1337</v>
      </c>
      <c r="G197" s="12">
        <f>단가대비표!P30</f>
        <v>0</v>
      </c>
      <c r="H197" s="13">
        <f>TRUNC(G197*D197,1)</f>
        <v>0</v>
      </c>
      <c r="I197" s="12">
        <f>단가대비표!V30</f>
        <v>0</v>
      </c>
      <c r="J197" s="13">
        <f>TRUNC(I197*D197,1)</f>
        <v>0</v>
      </c>
      <c r="K197" s="12">
        <f>TRUNC(E197+G197+I197,1)</f>
        <v>1230</v>
      </c>
      <c r="L197" s="13">
        <f>TRUNC(F197+H197+J197,1)</f>
        <v>1337</v>
      </c>
      <c r="M197" s="8" t="s">
        <v>52</v>
      </c>
      <c r="N197" s="5" t="s">
        <v>291</v>
      </c>
      <c r="O197" s="5" t="s">
        <v>801</v>
      </c>
      <c r="P197" s="5" t="s">
        <v>62</v>
      </c>
      <c r="Q197" s="5" t="s">
        <v>62</v>
      </c>
      <c r="R197" s="5" t="s">
        <v>61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5" t="s">
        <v>52</v>
      </c>
      <c r="AK197" s="5" t="s">
        <v>814</v>
      </c>
      <c r="AL197" s="5" t="s">
        <v>52</v>
      </c>
      <c r="AM197" s="5" t="s">
        <v>52</v>
      </c>
    </row>
    <row r="198" spans="1:39" ht="30" customHeight="1">
      <c r="A198" s="8" t="s">
        <v>803</v>
      </c>
      <c r="B198" s="8" t="s">
        <v>52</v>
      </c>
      <c r="C198" s="8" t="s">
        <v>186</v>
      </c>
      <c r="D198" s="9">
        <v>1</v>
      </c>
      <c r="E198" s="12">
        <f>일위대가목록!E77</f>
        <v>0</v>
      </c>
      <c r="F198" s="13">
        <f>TRUNC(E198*D198,1)</f>
        <v>0</v>
      </c>
      <c r="G198" s="12">
        <f>일위대가목록!F77</f>
        <v>14492</v>
      </c>
      <c r="H198" s="13">
        <f>TRUNC(G198*D198,1)</f>
        <v>14492</v>
      </c>
      <c r="I198" s="12">
        <f>일위대가목록!G77</f>
        <v>289</v>
      </c>
      <c r="J198" s="13">
        <f>TRUNC(I198*D198,1)</f>
        <v>289</v>
      </c>
      <c r="K198" s="12">
        <f>TRUNC(E198+G198+I198,1)</f>
        <v>14781</v>
      </c>
      <c r="L198" s="13">
        <f>TRUNC(F198+H198+J198,1)</f>
        <v>14781</v>
      </c>
      <c r="M198" s="8" t="s">
        <v>804</v>
      </c>
      <c r="N198" s="5" t="s">
        <v>291</v>
      </c>
      <c r="O198" s="5" t="s">
        <v>805</v>
      </c>
      <c r="P198" s="5" t="s">
        <v>61</v>
      </c>
      <c r="Q198" s="5" t="s">
        <v>62</v>
      </c>
      <c r="R198" s="5" t="s">
        <v>62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5" t="s">
        <v>52</v>
      </c>
      <c r="AK198" s="5" t="s">
        <v>815</v>
      </c>
      <c r="AL198" s="5" t="s">
        <v>52</v>
      </c>
      <c r="AM198" s="5" t="s">
        <v>52</v>
      </c>
    </row>
    <row r="199" spans="1:39" ht="30" customHeight="1">
      <c r="A199" s="8" t="s">
        <v>561</v>
      </c>
      <c r="B199" s="8" t="s">
        <v>52</v>
      </c>
      <c r="C199" s="8" t="s">
        <v>52</v>
      </c>
      <c r="D199" s="9"/>
      <c r="E199" s="12"/>
      <c r="F199" s="13">
        <f>TRUNC(SUMIF(N197:N198, N196, F197:F198),0)</f>
        <v>1337</v>
      </c>
      <c r="G199" s="12"/>
      <c r="H199" s="13">
        <f>TRUNC(SUMIF(N197:N198, N196, H197:H198),0)</f>
        <v>14492</v>
      </c>
      <c r="I199" s="12"/>
      <c r="J199" s="13">
        <f>TRUNC(SUMIF(N197:N198, N196, J197:J198),0)</f>
        <v>289</v>
      </c>
      <c r="K199" s="12"/>
      <c r="L199" s="13">
        <f>F199+H199+J199</f>
        <v>16118</v>
      </c>
      <c r="M199" s="8" t="s">
        <v>52</v>
      </c>
      <c r="N199" s="5" t="s">
        <v>71</v>
      </c>
      <c r="O199" s="5" t="s">
        <v>71</v>
      </c>
      <c r="P199" s="5" t="s">
        <v>52</v>
      </c>
      <c r="Q199" s="5" t="s">
        <v>52</v>
      </c>
      <c r="R199" s="5" t="s">
        <v>52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5" t="s">
        <v>52</v>
      </c>
      <c r="AK199" s="5" t="s">
        <v>52</v>
      </c>
      <c r="AL199" s="5" t="s">
        <v>52</v>
      </c>
      <c r="AM199" s="5" t="s">
        <v>52</v>
      </c>
    </row>
    <row r="200" spans="1:39" ht="30" customHeight="1">
      <c r="A200" s="9"/>
      <c r="B200" s="9"/>
      <c r="C200" s="9"/>
      <c r="D200" s="9"/>
      <c r="E200" s="12"/>
      <c r="F200" s="13"/>
      <c r="G200" s="12"/>
      <c r="H200" s="13"/>
      <c r="I200" s="12"/>
      <c r="J200" s="13"/>
      <c r="K200" s="12"/>
      <c r="L200" s="13"/>
      <c r="M200" s="9"/>
    </row>
    <row r="201" spans="1:39" ht="30" customHeight="1">
      <c r="A201" s="40" t="s">
        <v>816</v>
      </c>
      <c r="B201" s="40"/>
      <c r="C201" s="40"/>
      <c r="D201" s="40"/>
      <c r="E201" s="41"/>
      <c r="F201" s="42"/>
      <c r="G201" s="41"/>
      <c r="H201" s="42"/>
      <c r="I201" s="41"/>
      <c r="J201" s="42"/>
      <c r="K201" s="41"/>
      <c r="L201" s="42"/>
      <c r="M201" s="40"/>
      <c r="N201" s="2" t="s">
        <v>297</v>
      </c>
    </row>
    <row r="202" spans="1:39" ht="30" customHeight="1">
      <c r="A202" s="8" t="s">
        <v>569</v>
      </c>
      <c r="B202" s="8" t="s">
        <v>570</v>
      </c>
      <c r="C202" s="8" t="s">
        <v>66</v>
      </c>
      <c r="D202" s="9">
        <v>2.1</v>
      </c>
      <c r="E202" s="12">
        <f>단가대비표!O35</f>
        <v>1740</v>
      </c>
      <c r="F202" s="13">
        <f>TRUNC(E202*D202,1)</f>
        <v>3654</v>
      </c>
      <c r="G202" s="12">
        <f>단가대비표!P35</f>
        <v>0</v>
      </c>
      <c r="H202" s="13">
        <f>TRUNC(G202*D202,1)</f>
        <v>0</v>
      </c>
      <c r="I202" s="12">
        <f>단가대비표!V35</f>
        <v>0</v>
      </c>
      <c r="J202" s="13">
        <f>TRUNC(I202*D202,1)</f>
        <v>0</v>
      </c>
      <c r="K202" s="12">
        <f>TRUNC(E202+G202+I202,1)</f>
        <v>1740</v>
      </c>
      <c r="L202" s="13">
        <f>TRUNC(F202+H202+J202,1)</f>
        <v>3654</v>
      </c>
      <c r="M202" s="8" t="s">
        <v>52</v>
      </c>
      <c r="N202" s="5" t="s">
        <v>297</v>
      </c>
      <c r="O202" s="5" t="s">
        <v>571</v>
      </c>
      <c r="P202" s="5" t="s">
        <v>62</v>
      </c>
      <c r="Q202" s="5" t="s">
        <v>62</v>
      </c>
      <c r="R202" s="5" t="s">
        <v>61</v>
      </c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5" t="s">
        <v>52</v>
      </c>
      <c r="AK202" s="5" t="s">
        <v>818</v>
      </c>
      <c r="AL202" s="5" t="s">
        <v>52</v>
      </c>
      <c r="AM202" s="5" t="s">
        <v>52</v>
      </c>
    </row>
    <row r="203" spans="1:39" ht="30" customHeight="1">
      <c r="A203" s="8" t="s">
        <v>74</v>
      </c>
      <c r="B203" s="8" t="s">
        <v>819</v>
      </c>
      <c r="C203" s="8" t="s">
        <v>66</v>
      </c>
      <c r="D203" s="9">
        <v>1</v>
      </c>
      <c r="E203" s="12">
        <f>일위대가목록!E78</f>
        <v>0</v>
      </c>
      <c r="F203" s="13">
        <f>TRUNC(E203*D203,1)</f>
        <v>0</v>
      </c>
      <c r="G203" s="12">
        <f>일위대가목록!F78</f>
        <v>12309</v>
      </c>
      <c r="H203" s="13">
        <f>TRUNC(G203*D203,1)</f>
        <v>12309</v>
      </c>
      <c r="I203" s="12">
        <f>일위대가목록!G78</f>
        <v>94</v>
      </c>
      <c r="J203" s="13">
        <f>TRUNC(I203*D203,1)</f>
        <v>94</v>
      </c>
      <c r="K203" s="12">
        <f>TRUNC(E203+G203+I203,1)</f>
        <v>12403</v>
      </c>
      <c r="L203" s="13">
        <f>TRUNC(F203+H203+J203,1)</f>
        <v>12403</v>
      </c>
      <c r="M203" s="8" t="s">
        <v>820</v>
      </c>
      <c r="N203" s="5" t="s">
        <v>297</v>
      </c>
      <c r="O203" s="5" t="s">
        <v>821</v>
      </c>
      <c r="P203" s="5" t="s">
        <v>61</v>
      </c>
      <c r="Q203" s="5" t="s">
        <v>62</v>
      </c>
      <c r="R203" s="5" t="s">
        <v>62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5" t="s">
        <v>52</v>
      </c>
      <c r="AK203" s="5" t="s">
        <v>822</v>
      </c>
      <c r="AL203" s="5" t="s">
        <v>52</v>
      </c>
      <c r="AM203" s="5" t="s">
        <v>52</v>
      </c>
    </row>
    <row r="204" spans="1:39" ht="30" customHeight="1">
      <c r="A204" s="8" t="s">
        <v>561</v>
      </c>
      <c r="B204" s="8" t="s">
        <v>52</v>
      </c>
      <c r="C204" s="8" t="s">
        <v>52</v>
      </c>
      <c r="D204" s="9"/>
      <c r="E204" s="12"/>
      <c r="F204" s="13">
        <f>TRUNC(SUMIF(N202:N203, N201, F202:F203),0)</f>
        <v>3654</v>
      </c>
      <c r="G204" s="12"/>
      <c r="H204" s="13">
        <f>TRUNC(SUMIF(N202:N203, N201, H202:H203),0)</f>
        <v>12309</v>
      </c>
      <c r="I204" s="12"/>
      <c r="J204" s="13">
        <f>TRUNC(SUMIF(N202:N203, N201, J202:J203),0)</f>
        <v>94</v>
      </c>
      <c r="K204" s="12"/>
      <c r="L204" s="13">
        <f>F204+H204+J204</f>
        <v>16057</v>
      </c>
      <c r="M204" s="8" t="s">
        <v>52</v>
      </c>
      <c r="N204" s="5" t="s">
        <v>71</v>
      </c>
      <c r="O204" s="5" t="s">
        <v>71</v>
      </c>
      <c r="P204" s="5" t="s">
        <v>52</v>
      </c>
      <c r="Q204" s="5" t="s">
        <v>52</v>
      </c>
      <c r="R204" s="5" t="s">
        <v>52</v>
      </c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5" t="s">
        <v>52</v>
      </c>
      <c r="AK204" s="5" t="s">
        <v>52</v>
      </c>
      <c r="AL204" s="5" t="s">
        <v>52</v>
      </c>
      <c r="AM204" s="5" t="s">
        <v>52</v>
      </c>
    </row>
    <row r="205" spans="1:39" ht="30" customHeight="1">
      <c r="A205" s="9"/>
      <c r="B205" s="9"/>
      <c r="C205" s="9"/>
      <c r="D205" s="9"/>
      <c r="E205" s="12"/>
      <c r="F205" s="13"/>
      <c r="G205" s="12"/>
      <c r="H205" s="13"/>
      <c r="I205" s="12"/>
      <c r="J205" s="13"/>
      <c r="K205" s="12"/>
      <c r="L205" s="13"/>
      <c r="M205" s="9"/>
    </row>
    <row r="206" spans="1:39" ht="30" customHeight="1">
      <c r="A206" s="40" t="s">
        <v>823</v>
      </c>
      <c r="B206" s="40"/>
      <c r="C206" s="40"/>
      <c r="D206" s="40"/>
      <c r="E206" s="41"/>
      <c r="F206" s="42"/>
      <c r="G206" s="41"/>
      <c r="H206" s="42"/>
      <c r="I206" s="41"/>
      <c r="J206" s="42"/>
      <c r="K206" s="41"/>
      <c r="L206" s="42"/>
      <c r="M206" s="40"/>
      <c r="N206" s="2" t="s">
        <v>302</v>
      </c>
    </row>
    <row r="207" spans="1:39" ht="30" customHeight="1">
      <c r="A207" s="8" t="s">
        <v>824</v>
      </c>
      <c r="B207" s="8" t="s">
        <v>825</v>
      </c>
      <c r="C207" s="8" t="s">
        <v>66</v>
      </c>
      <c r="D207" s="9">
        <v>1</v>
      </c>
      <c r="E207" s="12">
        <f>일위대가목록!E79</f>
        <v>18761</v>
      </c>
      <c r="F207" s="13">
        <f>TRUNC(E207*D207,1)</f>
        <v>18761</v>
      </c>
      <c r="G207" s="12">
        <f>일위대가목록!F79</f>
        <v>28767</v>
      </c>
      <c r="H207" s="13">
        <f>TRUNC(G207*D207,1)</f>
        <v>28767</v>
      </c>
      <c r="I207" s="12">
        <f>일위대가목록!G79</f>
        <v>863</v>
      </c>
      <c r="J207" s="13">
        <f>TRUNC(I207*D207,1)</f>
        <v>863</v>
      </c>
      <c r="K207" s="12">
        <f>TRUNC(E207+G207+I207,1)</f>
        <v>48391</v>
      </c>
      <c r="L207" s="13">
        <f>TRUNC(F207+H207+J207,1)</f>
        <v>48391</v>
      </c>
      <c r="M207" s="8" t="s">
        <v>826</v>
      </c>
      <c r="N207" s="5" t="s">
        <v>302</v>
      </c>
      <c r="O207" s="5" t="s">
        <v>827</v>
      </c>
      <c r="P207" s="5" t="s">
        <v>61</v>
      </c>
      <c r="Q207" s="5" t="s">
        <v>62</v>
      </c>
      <c r="R207" s="5" t="s">
        <v>62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5" t="s">
        <v>52</v>
      </c>
      <c r="AK207" s="5" t="s">
        <v>828</v>
      </c>
      <c r="AL207" s="5" t="s">
        <v>52</v>
      </c>
      <c r="AM207" s="5" t="s">
        <v>52</v>
      </c>
    </row>
    <row r="208" spans="1:39" ht="30" customHeight="1">
      <c r="A208" s="8" t="s">
        <v>310</v>
      </c>
      <c r="B208" s="8" t="s">
        <v>311</v>
      </c>
      <c r="C208" s="8" t="s">
        <v>66</v>
      </c>
      <c r="D208" s="9">
        <v>1</v>
      </c>
      <c r="E208" s="12">
        <f>일위대가목록!E43</f>
        <v>6631</v>
      </c>
      <c r="F208" s="13">
        <f>TRUNC(E208*D208,1)</f>
        <v>6631</v>
      </c>
      <c r="G208" s="12">
        <f>일위대가목록!F43</f>
        <v>10418</v>
      </c>
      <c r="H208" s="13">
        <f>TRUNC(G208*D208,1)</f>
        <v>10418</v>
      </c>
      <c r="I208" s="12">
        <f>일위대가목록!G43</f>
        <v>208</v>
      </c>
      <c r="J208" s="13">
        <f>TRUNC(I208*D208,1)</f>
        <v>208</v>
      </c>
      <c r="K208" s="12">
        <f>TRUNC(E208+G208+I208,1)</f>
        <v>17257</v>
      </c>
      <c r="L208" s="13">
        <f>TRUNC(F208+H208+J208,1)</f>
        <v>17257</v>
      </c>
      <c r="M208" s="8" t="s">
        <v>312</v>
      </c>
      <c r="N208" s="5" t="s">
        <v>302</v>
      </c>
      <c r="O208" s="5" t="s">
        <v>313</v>
      </c>
      <c r="P208" s="5" t="s">
        <v>61</v>
      </c>
      <c r="Q208" s="5" t="s">
        <v>62</v>
      </c>
      <c r="R208" s="5" t="s">
        <v>62</v>
      </c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5" t="s">
        <v>52</v>
      </c>
      <c r="AK208" s="5" t="s">
        <v>829</v>
      </c>
      <c r="AL208" s="5" t="s">
        <v>52</v>
      </c>
      <c r="AM208" s="5" t="s">
        <v>52</v>
      </c>
    </row>
    <row r="209" spans="1:39" ht="30" customHeight="1">
      <c r="A209" s="8" t="s">
        <v>561</v>
      </c>
      <c r="B209" s="8" t="s">
        <v>52</v>
      </c>
      <c r="C209" s="8" t="s">
        <v>52</v>
      </c>
      <c r="D209" s="9"/>
      <c r="E209" s="12"/>
      <c r="F209" s="13">
        <f>TRUNC(SUMIF(N207:N208, N206, F207:F208),0)</f>
        <v>25392</v>
      </c>
      <c r="G209" s="12"/>
      <c r="H209" s="13">
        <f>TRUNC(SUMIF(N207:N208, N206, H207:H208),0)</f>
        <v>39185</v>
      </c>
      <c r="I209" s="12"/>
      <c r="J209" s="13">
        <f>TRUNC(SUMIF(N207:N208, N206, J207:J208),0)</f>
        <v>1071</v>
      </c>
      <c r="K209" s="12"/>
      <c r="L209" s="13">
        <f>F209+H209+J209</f>
        <v>65648</v>
      </c>
      <c r="M209" s="8" t="s">
        <v>52</v>
      </c>
      <c r="N209" s="5" t="s">
        <v>71</v>
      </c>
      <c r="O209" s="5" t="s">
        <v>71</v>
      </c>
      <c r="P209" s="5" t="s">
        <v>52</v>
      </c>
      <c r="Q209" s="5" t="s">
        <v>52</v>
      </c>
      <c r="R209" s="5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5" t="s">
        <v>52</v>
      </c>
      <c r="AK209" s="5" t="s">
        <v>52</v>
      </c>
      <c r="AL209" s="5" t="s">
        <v>52</v>
      </c>
      <c r="AM209" s="5" t="s">
        <v>52</v>
      </c>
    </row>
    <row r="210" spans="1:39" ht="30" customHeight="1">
      <c r="A210" s="9"/>
      <c r="B210" s="9"/>
      <c r="C210" s="9"/>
      <c r="D210" s="9"/>
      <c r="E210" s="12"/>
      <c r="F210" s="13"/>
      <c r="G210" s="12"/>
      <c r="H210" s="13"/>
      <c r="I210" s="12"/>
      <c r="J210" s="13"/>
      <c r="K210" s="12"/>
      <c r="L210" s="13"/>
      <c r="M210" s="9"/>
    </row>
    <row r="211" spans="1:39" ht="30" customHeight="1">
      <c r="A211" s="40" t="s">
        <v>830</v>
      </c>
      <c r="B211" s="40"/>
      <c r="C211" s="40"/>
      <c r="D211" s="40"/>
      <c r="E211" s="41"/>
      <c r="F211" s="42"/>
      <c r="G211" s="41"/>
      <c r="H211" s="42"/>
      <c r="I211" s="41"/>
      <c r="J211" s="42"/>
      <c r="K211" s="41"/>
      <c r="L211" s="42"/>
      <c r="M211" s="40"/>
      <c r="N211" s="2" t="s">
        <v>308</v>
      </c>
    </row>
    <row r="212" spans="1:39" ht="30" customHeight="1">
      <c r="A212" s="8" t="s">
        <v>832</v>
      </c>
      <c r="B212" s="8" t="s">
        <v>833</v>
      </c>
      <c r="C212" s="8" t="s">
        <v>306</v>
      </c>
      <c r="D212" s="9">
        <v>1.03</v>
      </c>
      <c r="E212" s="12">
        <f>단가대비표!O37</f>
        <v>1160</v>
      </c>
      <c r="F212" s="13">
        <f>TRUNC(E212*D212,1)</f>
        <v>1194.8</v>
      </c>
      <c r="G212" s="12">
        <f>단가대비표!P37</f>
        <v>0</v>
      </c>
      <c r="H212" s="13">
        <f>TRUNC(G212*D212,1)</f>
        <v>0</v>
      </c>
      <c r="I212" s="12">
        <f>단가대비표!V37</f>
        <v>0</v>
      </c>
      <c r="J212" s="13">
        <f>TRUNC(I212*D212,1)</f>
        <v>0</v>
      </c>
      <c r="K212" s="12">
        <f>TRUNC(E212+G212+I212,1)</f>
        <v>1160</v>
      </c>
      <c r="L212" s="13">
        <f>TRUNC(F212+H212+J212,1)</f>
        <v>1194.8</v>
      </c>
      <c r="M212" s="8" t="s">
        <v>52</v>
      </c>
      <c r="N212" s="5" t="s">
        <v>308</v>
      </c>
      <c r="O212" s="5" t="s">
        <v>834</v>
      </c>
      <c r="P212" s="5" t="s">
        <v>62</v>
      </c>
      <c r="Q212" s="5" t="s">
        <v>62</v>
      </c>
      <c r="R212" s="5" t="s">
        <v>61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5" t="s">
        <v>52</v>
      </c>
      <c r="AK212" s="5" t="s">
        <v>835</v>
      </c>
      <c r="AL212" s="5" t="s">
        <v>52</v>
      </c>
      <c r="AM212" s="5" t="s">
        <v>52</v>
      </c>
    </row>
    <row r="213" spans="1:39" ht="30" customHeight="1">
      <c r="A213" s="8" t="s">
        <v>836</v>
      </c>
      <c r="B213" s="8" t="s">
        <v>837</v>
      </c>
      <c r="C213" s="8" t="s">
        <v>306</v>
      </c>
      <c r="D213" s="9">
        <v>1</v>
      </c>
      <c r="E213" s="12">
        <f>일위대가목록!E81</f>
        <v>282</v>
      </c>
      <c r="F213" s="13">
        <f>TRUNC(E213*D213,1)</f>
        <v>282</v>
      </c>
      <c r="G213" s="12">
        <f>일위대가목록!F81</f>
        <v>1390</v>
      </c>
      <c r="H213" s="13">
        <f>TRUNC(G213*D213,1)</f>
        <v>1390</v>
      </c>
      <c r="I213" s="12">
        <f>일위대가목록!G81</f>
        <v>55</v>
      </c>
      <c r="J213" s="13">
        <f>TRUNC(I213*D213,1)</f>
        <v>55</v>
      </c>
      <c r="K213" s="12">
        <f>TRUNC(E213+G213+I213,1)</f>
        <v>1727</v>
      </c>
      <c r="L213" s="13">
        <f>TRUNC(F213+H213+J213,1)</f>
        <v>1727</v>
      </c>
      <c r="M213" s="8" t="s">
        <v>838</v>
      </c>
      <c r="N213" s="5" t="s">
        <v>308</v>
      </c>
      <c r="O213" s="5" t="s">
        <v>839</v>
      </c>
      <c r="P213" s="5" t="s">
        <v>61</v>
      </c>
      <c r="Q213" s="5" t="s">
        <v>62</v>
      </c>
      <c r="R213" s="5" t="s">
        <v>62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5" t="s">
        <v>52</v>
      </c>
      <c r="AK213" s="5" t="s">
        <v>840</v>
      </c>
      <c r="AL213" s="5" t="s">
        <v>52</v>
      </c>
      <c r="AM213" s="5" t="s">
        <v>52</v>
      </c>
    </row>
    <row r="214" spans="1:39" ht="30" customHeight="1">
      <c r="A214" s="8" t="s">
        <v>561</v>
      </c>
      <c r="B214" s="8" t="s">
        <v>52</v>
      </c>
      <c r="C214" s="8" t="s">
        <v>52</v>
      </c>
      <c r="D214" s="9"/>
      <c r="E214" s="12"/>
      <c r="F214" s="13">
        <f>TRUNC(SUMIF(N212:N213, N211, F212:F213),0)</f>
        <v>1476</v>
      </c>
      <c r="G214" s="12"/>
      <c r="H214" s="13">
        <f>TRUNC(SUMIF(N212:N213, N211, H212:H213),0)</f>
        <v>1390</v>
      </c>
      <c r="I214" s="12"/>
      <c r="J214" s="13">
        <f>TRUNC(SUMIF(N212:N213, N211, J212:J213),0)</f>
        <v>55</v>
      </c>
      <c r="K214" s="12"/>
      <c r="L214" s="13">
        <f>F214+H214+J214</f>
        <v>2921</v>
      </c>
      <c r="M214" s="8" t="s">
        <v>52</v>
      </c>
      <c r="N214" s="5" t="s">
        <v>71</v>
      </c>
      <c r="O214" s="5" t="s">
        <v>71</v>
      </c>
      <c r="P214" s="5" t="s">
        <v>52</v>
      </c>
      <c r="Q214" s="5" t="s">
        <v>52</v>
      </c>
      <c r="R214" s="5" t="s">
        <v>52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5" t="s">
        <v>52</v>
      </c>
      <c r="AK214" s="5" t="s">
        <v>52</v>
      </c>
      <c r="AL214" s="5" t="s">
        <v>52</v>
      </c>
      <c r="AM214" s="5" t="s">
        <v>52</v>
      </c>
    </row>
    <row r="215" spans="1:39" ht="30" customHeight="1">
      <c r="A215" s="9"/>
      <c r="B215" s="9"/>
      <c r="C215" s="9"/>
      <c r="D215" s="9"/>
      <c r="E215" s="12"/>
      <c r="F215" s="13"/>
      <c r="G215" s="12"/>
      <c r="H215" s="13"/>
      <c r="I215" s="12"/>
      <c r="J215" s="13"/>
      <c r="K215" s="12"/>
      <c r="L215" s="13"/>
      <c r="M215" s="9"/>
    </row>
    <row r="216" spans="1:39" ht="30" customHeight="1">
      <c r="A216" s="40" t="s">
        <v>841</v>
      </c>
      <c r="B216" s="40"/>
      <c r="C216" s="40"/>
      <c r="D216" s="40"/>
      <c r="E216" s="41"/>
      <c r="F216" s="42"/>
      <c r="G216" s="41"/>
      <c r="H216" s="42"/>
      <c r="I216" s="41"/>
      <c r="J216" s="42"/>
      <c r="K216" s="41"/>
      <c r="L216" s="42"/>
      <c r="M216" s="40"/>
      <c r="N216" s="2" t="s">
        <v>313</v>
      </c>
    </row>
    <row r="217" spans="1:39" ht="30" customHeight="1">
      <c r="A217" s="8" t="s">
        <v>842</v>
      </c>
      <c r="B217" s="8" t="s">
        <v>843</v>
      </c>
      <c r="C217" s="8" t="s">
        <v>66</v>
      </c>
      <c r="D217" s="9">
        <v>1.05</v>
      </c>
      <c r="E217" s="12">
        <f>단가대비표!O9</f>
        <v>6316</v>
      </c>
      <c r="F217" s="13">
        <f>TRUNC(E217*D217,1)</f>
        <v>6631.8</v>
      </c>
      <c r="G217" s="12">
        <f>단가대비표!P9</f>
        <v>0</v>
      </c>
      <c r="H217" s="13">
        <f>TRUNC(G217*D217,1)</f>
        <v>0</v>
      </c>
      <c r="I217" s="12">
        <f>단가대비표!V9</f>
        <v>0</v>
      </c>
      <c r="J217" s="13">
        <f>TRUNC(I217*D217,1)</f>
        <v>0</v>
      </c>
      <c r="K217" s="12">
        <f>TRUNC(E217+G217+I217,1)</f>
        <v>6316</v>
      </c>
      <c r="L217" s="13">
        <f>TRUNC(F217+H217+J217,1)</f>
        <v>6631.8</v>
      </c>
      <c r="M217" s="8" t="s">
        <v>52</v>
      </c>
      <c r="N217" s="5" t="s">
        <v>313</v>
      </c>
      <c r="O217" s="5" t="s">
        <v>844</v>
      </c>
      <c r="P217" s="5" t="s">
        <v>62</v>
      </c>
      <c r="Q217" s="5" t="s">
        <v>62</v>
      </c>
      <c r="R217" s="5" t="s">
        <v>61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5" t="s">
        <v>52</v>
      </c>
      <c r="AK217" s="5" t="s">
        <v>845</v>
      </c>
      <c r="AL217" s="5" t="s">
        <v>52</v>
      </c>
      <c r="AM217" s="5" t="s">
        <v>52</v>
      </c>
    </row>
    <row r="218" spans="1:39" ht="30" customHeight="1">
      <c r="A218" s="8" t="s">
        <v>846</v>
      </c>
      <c r="B218" s="8" t="s">
        <v>847</v>
      </c>
      <c r="C218" s="8" t="s">
        <v>66</v>
      </c>
      <c r="D218" s="9">
        <v>1</v>
      </c>
      <c r="E218" s="12">
        <f>일위대가목록!E80</f>
        <v>0</v>
      </c>
      <c r="F218" s="13">
        <f>TRUNC(E218*D218,1)</f>
        <v>0</v>
      </c>
      <c r="G218" s="12">
        <f>일위대가목록!F80</f>
        <v>10418</v>
      </c>
      <c r="H218" s="13">
        <f>TRUNC(G218*D218,1)</f>
        <v>10418</v>
      </c>
      <c r="I218" s="12">
        <f>일위대가목록!G80</f>
        <v>208</v>
      </c>
      <c r="J218" s="13">
        <f>TRUNC(I218*D218,1)</f>
        <v>208</v>
      </c>
      <c r="K218" s="12">
        <f>TRUNC(E218+G218+I218,1)</f>
        <v>10626</v>
      </c>
      <c r="L218" s="13">
        <f>TRUNC(F218+H218+J218,1)</f>
        <v>10626</v>
      </c>
      <c r="M218" s="8" t="s">
        <v>848</v>
      </c>
      <c r="N218" s="5" t="s">
        <v>313</v>
      </c>
      <c r="O218" s="5" t="s">
        <v>849</v>
      </c>
      <c r="P218" s="5" t="s">
        <v>61</v>
      </c>
      <c r="Q218" s="5" t="s">
        <v>62</v>
      </c>
      <c r="R218" s="5" t="s">
        <v>62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5" t="s">
        <v>52</v>
      </c>
      <c r="AK218" s="5" t="s">
        <v>850</v>
      </c>
      <c r="AL218" s="5" t="s">
        <v>52</v>
      </c>
      <c r="AM218" s="5" t="s">
        <v>52</v>
      </c>
    </row>
    <row r="219" spans="1:39" ht="30" customHeight="1">
      <c r="A219" s="8" t="s">
        <v>561</v>
      </c>
      <c r="B219" s="8" t="s">
        <v>52</v>
      </c>
      <c r="C219" s="8" t="s">
        <v>52</v>
      </c>
      <c r="D219" s="9"/>
      <c r="E219" s="12"/>
      <c r="F219" s="13">
        <f>TRUNC(SUMIF(N217:N218, N216, F217:F218),0)</f>
        <v>6631</v>
      </c>
      <c r="G219" s="12"/>
      <c r="H219" s="13">
        <f>TRUNC(SUMIF(N217:N218, N216, H217:H218),0)</f>
        <v>10418</v>
      </c>
      <c r="I219" s="12"/>
      <c r="J219" s="13">
        <f>TRUNC(SUMIF(N217:N218, N216, J217:J218),0)</f>
        <v>208</v>
      </c>
      <c r="K219" s="12"/>
      <c r="L219" s="13">
        <f>F219+H219+J219</f>
        <v>17257</v>
      </c>
      <c r="M219" s="8" t="s">
        <v>52</v>
      </c>
      <c r="N219" s="5" t="s">
        <v>71</v>
      </c>
      <c r="O219" s="5" t="s">
        <v>71</v>
      </c>
      <c r="P219" s="5" t="s">
        <v>52</v>
      </c>
      <c r="Q219" s="5" t="s">
        <v>52</v>
      </c>
      <c r="R219" s="5" t="s">
        <v>52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5" t="s">
        <v>52</v>
      </c>
      <c r="AK219" s="5" t="s">
        <v>52</v>
      </c>
      <c r="AL219" s="5" t="s">
        <v>52</v>
      </c>
      <c r="AM219" s="5" t="s">
        <v>52</v>
      </c>
    </row>
    <row r="220" spans="1:39" ht="30" customHeight="1">
      <c r="A220" s="9"/>
      <c r="B220" s="9"/>
      <c r="C220" s="9"/>
      <c r="D220" s="9"/>
      <c r="E220" s="12"/>
      <c r="F220" s="13"/>
      <c r="G220" s="12"/>
      <c r="H220" s="13"/>
      <c r="I220" s="12"/>
      <c r="J220" s="13"/>
      <c r="K220" s="12"/>
      <c r="L220" s="13"/>
      <c r="M220" s="9"/>
    </row>
    <row r="221" spans="1:39" ht="30" customHeight="1">
      <c r="A221" s="40" t="s">
        <v>851</v>
      </c>
      <c r="B221" s="40"/>
      <c r="C221" s="40"/>
      <c r="D221" s="40"/>
      <c r="E221" s="41"/>
      <c r="F221" s="42"/>
      <c r="G221" s="41"/>
      <c r="H221" s="42"/>
      <c r="I221" s="41"/>
      <c r="J221" s="42"/>
      <c r="K221" s="41"/>
      <c r="L221" s="42"/>
      <c r="M221" s="40"/>
      <c r="N221" s="2" t="s">
        <v>318</v>
      </c>
    </row>
    <row r="222" spans="1:39" ht="30" customHeight="1">
      <c r="A222" s="8" t="s">
        <v>842</v>
      </c>
      <c r="B222" s="8" t="s">
        <v>852</v>
      </c>
      <c r="C222" s="8" t="s">
        <v>66</v>
      </c>
      <c r="D222" s="9">
        <v>2.1</v>
      </c>
      <c r="E222" s="12">
        <f>단가대비표!O10</f>
        <v>7965</v>
      </c>
      <c r="F222" s="13">
        <f>TRUNC(E222*D222,1)</f>
        <v>16726.5</v>
      </c>
      <c r="G222" s="12">
        <f>단가대비표!P10</f>
        <v>0</v>
      </c>
      <c r="H222" s="13">
        <f>TRUNC(G222*D222,1)</f>
        <v>0</v>
      </c>
      <c r="I222" s="12">
        <f>단가대비표!V10</f>
        <v>0</v>
      </c>
      <c r="J222" s="13">
        <f>TRUNC(I222*D222,1)</f>
        <v>0</v>
      </c>
      <c r="K222" s="12">
        <f>TRUNC(E222+G222+I222,1)</f>
        <v>7965</v>
      </c>
      <c r="L222" s="13">
        <f>TRUNC(F222+H222+J222,1)</f>
        <v>16726.5</v>
      </c>
      <c r="M222" s="8" t="s">
        <v>52</v>
      </c>
      <c r="N222" s="5" t="s">
        <v>318</v>
      </c>
      <c r="O222" s="5" t="s">
        <v>853</v>
      </c>
      <c r="P222" s="5" t="s">
        <v>62</v>
      </c>
      <c r="Q222" s="5" t="s">
        <v>62</v>
      </c>
      <c r="R222" s="5" t="s">
        <v>61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5" t="s">
        <v>52</v>
      </c>
      <c r="AK222" s="5" t="s">
        <v>854</v>
      </c>
      <c r="AL222" s="5" t="s">
        <v>52</v>
      </c>
      <c r="AM222" s="5" t="s">
        <v>52</v>
      </c>
    </row>
    <row r="223" spans="1:39" ht="30" customHeight="1">
      <c r="A223" s="8" t="s">
        <v>846</v>
      </c>
      <c r="B223" s="8" t="s">
        <v>847</v>
      </c>
      <c r="C223" s="8" t="s">
        <v>66</v>
      </c>
      <c r="D223" s="9">
        <v>2</v>
      </c>
      <c r="E223" s="12">
        <f>일위대가목록!E80</f>
        <v>0</v>
      </c>
      <c r="F223" s="13">
        <f>TRUNC(E223*D223,1)</f>
        <v>0</v>
      </c>
      <c r="G223" s="12">
        <f>일위대가목록!F80</f>
        <v>10418</v>
      </c>
      <c r="H223" s="13">
        <f>TRUNC(G223*D223,1)</f>
        <v>20836</v>
      </c>
      <c r="I223" s="12">
        <f>일위대가목록!G80</f>
        <v>208</v>
      </c>
      <c r="J223" s="13">
        <f>TRUNC(I223*D223,1)</f>
        <v>416</v>
      </c>
      <c r="K223" s="12">
        <f>TRUNC(E223+G223+I223,1)</f>
        <v>10626</v>
      </c>
      <c r="L223" s="13">
        <f>TRUNC(F223+H223+J223,1)</f>
        <v>21252</v>
      </c>
      <c r="M223" s="8" t="s">
        <v>848</v>
      </c>
      <c r="N223" s="5" t="s">
        <v>318</v>
      </c>
      <c r="O223" s="5" t="s">
        <v>849</v>
      </c>
      <c r="P223" s="5" t="s">
        <v>61</v>
      </c>
      <c r="Q223" s="5" t="s">
        <v>62</v>
      </c>
      <c r="R223" s="5" t="s">
        <v>62</v>
      </c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5" t="s">
        <v>52</v>
      </c>
      <c r="AK223" s="5" t="s">
        <v>855</v>
      </c>
      <c r="AL223" s="5" t="s">
        <v>52</v>
      </c>
      <c r="AM223" s="5" t="s">
        <v>52</v>
      </c>
    </row>
    <row r="224" spans="1:39" ht="30" customHeight="1">
      <c r="A224" s="8" t="s">
        <v>561</v>
      </c>
      <c r="B224" s="8" t="s">
        <v>52</v>
      </c>
      <c r="C224" s="8" t="s">
        <v>52</v>
      </c>
      <c r="D224" s="9"/>
      <c r="E224" s="12"/>
      <c r="F224" s="13">
        <f>TRUNC(SUMIF(N222:N223, N221, F222:F223),0)</f>
        <v>16726</v>
      </c>
      <c r="G224" s="12"/>
      <c r="H224" s="13">
        <f>TRUNC(SUMIF(N222:N223, N221, H222:H223),0)</f>
        <v>20836</v>
      </c>
      <c r="I224" s="12"/>
      <c r="J224" s="13">
        <f>TRUNC(SUMIF(N222:N223, N221, J222:J223),0)</f>
        <v>416</v>
      </c>
      <c r="K224" s="12"/>
      <c r="L224" s="13">
        <f>F224+H224+J224</f>
        <v>37978</v>
      </c>
      <c r="M224" s="8" t="s">
        <v>52</v>
      </c>
      <c r="N224" s="5" t="s">
        <v>71</v>
      </c>
      <c r="O224" s="5" t="s">
        <v>71</v>
      </c>
      <c r="P224" s="5" t="s">
        <v>52</v>
      </c>
      <c r="Q224" s="5" t="s">
        <v>52</v>
      </c>
      <c r="R224" s="5" t="s">
        <v>52</v>
      </c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5" t="s">
        <v>52</v>
      </c>
      <c r="AK224" s="5" t="s">
        <v>52</v>
      </c>
      <c r="AL224" s="5" t="s">
        <v>52</v>
      </c>
      <c r="AM224" s="5" t="s">
        <v>52</v>
      </c>
    </row>
    <row r="225" spans="1:39" ht="30" customHeight="1">
      <c r="A225" s="9"/>
      <c r="B225" s="9"/>
      <c r="C225" s="9"/>
      <c r="D225" s="9"/>
      <c r="E225" s="12"/>
      <c r="F225" s="13"/>
      <c r="G225" s="12"/>
      <c r="H225" s="13"/>
      <c r="I225" s="12"/>
      <c r="J225" s="13"/>
      <c r="K225" s="12"/>
      <c r="L225" s="13"/>
      <c r="M225" s="9"/>
    </row>
    <row r="226" spans="1:39" ht="30" customHeight="1">
      <c r="A226" s="40" t="s">
        <v>856</v>
      </c>
      <c r="B226" s="40"/>
      <c r="C226" s="40"/>
      <c r="D226" s="40"/>
      <c r="E226" s="41"/>
      <c r="F226" s="42"/>
      <c r="G226" s="41"/>
      <c r="H226" s="42"/>
      <c r="I226" s="41"/>
      <c r="J226" s="42"/>
      <c r="K226" s="41"/>
      <c r="L226" s="42"/>
      <c r="M226" s="40"/>
      <c r="N226" s="2" t="s">
        <v>323</v>
      </c>
    </row>
    <row r="227" spans="1:39" ht="30" customHeight="1">
      <c r="A227" s="8" t="s">
        <v>857</v>
      </c>
      <c r="B227" s="8" t="s">
        <v>858</v>
      </c>
      <c r="C227" s="8" t="s">
        <v>186</v>
      </c>
      <c r="D227" s="9">
        <v>1.05</v>
      </c>
      <c r="E227" s="12">
        <f>단가대비표!O103</f>
        <v>1080</v>
      </c>
      <c r="F227" s="13">
        <f t="shared" ref="F227:F237" si="18">TRUNC(E227*D227,1)</f>
        <v>1134</v>
      </c>
      <c r="G227" s="12">
        <f>단가대비표!P103</f>
        <v>0</v>
      </c>
      <c r="H227" s="13">
        <f t="shared" ref="H227:H237" si="19">TRUNC(G227*D227,1)</f>
        <v>0</v>
      </c>
      <c r="I227" s="12">
        <f>단가대비표!V103</f>
        <v>0</v>
      </c>
      <c r="J227" s="13">
        <f t="shared" ref="J227:J237" si="20">TRUNC(I227*D227,1)</f>
        <v>0</v>
      </c>
      <c r="K227" s="12">
        <f t="shared" ref="K227:K237" si="21">TRUNC(E227+G227+I227,1)</f>
        <v>1080</v>
      </c>
      <c r="L227" s="13">
        <f t="shared" ref="L227:L237" si="22">TRUNC(F227+H227+J227,1)</f>
        <v>1134</v>
      </c>
      <c r="M227" s="8" t="s">
        <v>52</v>
      </c>
      <c r="N227" s="5" t="s">
        <v>323</v>
      </c>
      <c r="O227" s="5" t="s">
        <v>859</v>
      </c>
      <c r="P227" s="5" t="s">
        <v>62</v>
      </c>
      <c r="Q227" s="5" t="s">
        <v>62</v>
      </c>
      <c r="R227" s="5" t="s">
        <v>61</v>
      </c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5" t="s">
        <v>52</v>
      </c>
      <c r="AK227" s="5" t="s">
        <v>860</v>
      </c>
      <c r="AL227" s="5" t="s">
        <v>52</v>
      </c>
      <c r="AM227" s="5" t="s">
        <v>52</v>
      </c>
    </row>
    <row r="228" spans="1:39" ht="30" customHeight="1">
      <c r="A228" s="8" t="s">
        <v>203</v>
      </c>
      <c r="B228" s="8" t="s">
        <v>861</v>
      </c>
      <c r="C228" s="8" t="s">
        <v>227</v>
      </c>
      <c r="D228" s="9">
        <v>1.9791000000000001</v>
      </c>
      <c r="E228" s="12">
        <f>단가대비표!O23</f>
        <v>786.6</v>
      </c>
      <c r="F228" s="13">
        <f t="shared" si="18"/>
        <v>1556.7</v>
      </c>
      <c r="G228" s="12">
        <f>단가대비표!P23</f>
        <v>0</v>
      </c>
      <c r="H228" s="13">
        <f t="shared" si="19"/>
        <v>0</v>
      </c>
      <c r="I228" s="12">
        <f>단가대비표!V23</f>
        <v>0</v>
      </c>
      <c r="J228" s="13">
        <f t="shared" si="20"/>
        <v>0</v>
      </c>
      <c r="K228" s="12">
        <f t="shared" si="21"/>
        <v>786.6</v>
      </c>
      <c r="L228" s="13">
        <f t="shared" si="22"/>
        <v>1556.7</v>
      </c>
      <c r="M228" s="8" t="s">
        <v>52</v>
      </c>
      <c r="N228" s="5" t="s">
        <v>323</v>
      </c>
      <c r="O228" s="5" t="s">
        <v>862</v>
      </c>
      <c r="P228" s="5" t="s">
        <v>62</v>
      </c>
      <c r="Q228" s="5" t="s">
        <v>62</v>
      </c>
      <c r="R228" s="5" t="s">
        <v>61</v>
      </c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5" t="s">
        <v>52</v>
      </c>
      <c r="AK228" s="5" t="s">
        <v>863</v>
      </c>
      <c r="AL228" s="5" t="s">
        <v>52</v>
      </c>
      <c r="AM228" s="5" t="s">
        <v>52</v>
      </c>
    </row>
    <row r="229" spans="1:39" ht="30" customHeight="1">
      <c r="A229" s="8" t="s">
        <v>864</v>
      </c>
      <c r="B229" s="8" t="s">
        <v>865</v>
      </c>
      <c r="C229" s="8" t="s">
        <v>227</v>
      </c>
      <c r="D229" s="9">
        <v>1.2166999999999999</v>
      </c>
      <c r="E229" s="12">
        <f>단가대비표!O22</f>
        <v>1271</v>
      </c>
      <c r="F229" s="13">
        <f t="shared" si="18"/>
        <v>1546.4</v>
      </c>
      <c r="G229" s="12">
        <f>단가대비표!P22</f>
        <v>0</v>
      </c>
      <c r="H229" s="13">
        <f t="shared" si="19"/>
        <v>0</v>
      </c>
      <c r="I229" s="12">
        <f>단가대비표!V22</f>
        <v>0</v>
      </c>
      <c r="J229" s="13">
        <f t="shared" si="20"/>
        <v>0</v>
      </c>
      <c r="K229" s="12">
        <f t="shared" si="21"/>
        <v>1271</v>
      </c>
      <c r="L229" s="13">
        <f t="shared" si="22"/>
        <v>1546.4</v>
      </c>
      <c r="M229" s="8" t="s">
        <v>52</v>
      </c>
      <c r="N229" s="5" t="s">
        <v>323</v>
      </c>
      <c r="O229" s="5" t="s">
        <v>866</v>
      </c>
      <c r="P229" s="5" t="s">
        <v>62</v>
      </c>
      <c r="Q229" s="5" t="s">
        <v>62</v>
      </c>
      <c r="R229" s="5" t="s">
        <v>61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5" t="s">
        <v>52</v>
      </c>
      <c r="AK229" s="5" t="s">
        <v>867</v>
      </c>
      <c r="AL229" s="5" t="s">
        <v>52</v>
      </c>
      <c r="AM229" s="5" t="s">
        <v>52</v>
      </c>
    </row>
    <row r="230" spans="1:39" ht="30" customHeight="1">
      <c r="A230" s="8" t="s">
        <v>868</v>
      </c>
      <c r="B230" s="8" t="s">
        <v>869</v>
      </c>
      <c r="C230" s="8" t="s">
        <v>227</v>
      </c>
      <c r="D230" s="9">
        <v>0.1981</v>
      </c>
      <c r="E230" s="12">
        <f>단가대비표!O15</f>
        <v>750</v>
      </c>
      <c r="F230" s="13">
        <f t="shared" si="18"/>
        <v>148.5</v>
      </c>
      <c r="G230" s="12">
        <f>단가대비표!P15</f>
        <v>0</v>
      </c>
      <c r="H230" s="13">
        <f t="shared" si="19"/>
        <v>0</v>
      </c>
      <c r="I230" s="12">
        <f>단가대비표!V15</f>
        <v>0</v>
      </c>
      <c r="J230" s="13">
        <f t="shared" si="20"/>
        <v>0</v>
      </c>
      <c r="K230" s="12">
        <f t="shared" si="21"/>
        <v>750</v>
      </c>
      <c r="L230" s="13">
        <f t="shared" si="22"/>
        <v>148.5</v>
      </c>
      <c r="M230" s="8" t="s">
        <v>52</v>
      </c>
      <c r="N230" s="5" t="s">
        <v>323</v>
      </c>
      <c r="O230" s="5" t="s">
        <v>870</v>
      </c>
      <c r="P230" s="5" t="s">
        <v>62</v>
      </c>
      <c r="Q230" s="5" t="s">
        <v>62</v>
      </c>
      <c r="R230" s="5" t="s">
        <v>61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5" t="s">
        <v>52</v>
      </c>
      <c r="AK230" s="5" t="s">
        <v>871</v>
      </c>
      <c r="AL230" s="5" t="s">
        <v>52</v>
      </c>
      <c r="AM230" s="5" t="s">
        <v>52</v>
      </c>
    </row>
    <row r="231" spans="1:39" ht="30" customHeight="1">
      <c r="A231" s="8" t="s">
        <v>872</v>
      </c>
      <c r="B231" s="8" t="s">
        <v>873</v>
      </c>
      <c r="C231" s="8" t="s">
        <v>306</v>
      </c>
      <c r="D231" s="9">
        <v>2.7972000000000001</v>
      </c>
      <c r="E231" s="12">
        <f>단가대비표!O68</f>
        <v>36</v>
      </c>
      <c r="F231" s="13">
        <f t="shared" si="18"/>
        <v>100.6</v>
      </c>
      <c r="G231" s="12">
        <f>단가대비표!P68</f>
        <v>0</v>
      </c>
      <c r="H231" s="13">
        <f t="shared" si="19"/>
        <v>0</v>
      </c>
      <c r="I231" s="12">
        <f>단가대비표!V68</f>
        <v>0</v>
      </c>
      <c r="J231" s="13">
        <f t="shared" si="20"/>
        <v>0</v>
      </c>
      <c r="K231" s="12">
        <f t="shared" si="21"/>
        <v>36</v>
      </c>
      <c r="L231" s="13">
        <f t="shared" si="22"/>
        <v>100.6</v>
      </c>
      <c r="M231" s="8" t="s">
        <v>52</v>
      </c>
      <c r="N231" s="5" t="s">
        <v>323</v>
      </c>
      <c r="O231" s="5" t="s">
        <v>874</v>
      </c>
      <c r="P231" s="5" t="s">
        <v>62</v>
      </c>
      <c r="Q231" s="5" t="s">
        <v>62</v>
      </c>
      <c r="R231" s="5" t="s">
        <v>61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5" t="s">
        <v>52</v>
      </c>
      <c r="AK231" s="5" t="s">
        <v>875</v>
      </c>
      <c r="AL231" s="5" t="s">
        <v>52</v>
      </c>
      <c r="AM231" s="5" t="s">
        <v>52</v>
      </c>
    </row>
    <row r="232" spans="1:39" ht="30" customHeight="1">
      <c r="A232" s="8" t="s">
        <v>872</v>
      </c>
      <c r="B232" s="8" t="s">
        <v>876</v>
      </c>
      <c r="C232" s="8" t="s">
        <v>306</v>
      </c>
      <c r="D232" s="9">
        <v>1.3986000000000001</v>
      </c>
      <c r="E232" s="12">
        <f>단가대비표!O67</f>
        <v>31</v>
      </c>
      <c r="F232" s="13">
        <f t="shared" si="18"/>
        <v>43.3</v>
      </c>
      <c r="G232" s="12">
        <f>단가대비표!P67</f>
        <v>0</v>
      </c>
      <c r="H232" s="13">
        <f t="shared" si="19"/>
        <v>0</v>
      </c>
      <c r="I232" s="12">
        <f>단가대비표!V67</f>
        <v>0</v>
      </c>
      <c r="J232" s="13">
        <f t="shared" si="20"/>
        <v>0</v>
      </c>
      <c r="K232" s="12">
        <f t="shared" si="21"/>
        <v>31</v>
      </c>
      <c r="L232" s="13">
        <f t="shared" si="22"/>
        <v>43.3</v>
      </c>
      <c r="M232" s="8" t="s">
        <v>52</v>
      </c>
      <c r="N232" s="5" t="s">
        <v>323</v>
      </c>
      <c r="O232" s="5" t="s">
        <v>877</v>
      </c>
      <c r="P232" s="5" t="s">
        <v>62</v>
      </c>
      <c r="Q232" s="5" t="s">
        <v>62</v>
      </c>
      <c r="R232" s="5" t="s">
        <v>61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5" t="s">
        <v>52</v>
      </c>
      <c r="AK232" s="5" t="s">
        <v>878</v>
      </c>
      <c r="AL232" s="5" t="s">
        <v>52</v>
      </c>
      <c r="AM232" s="5" t="s">
        <v>52</v>
      </c>
    </row>
    <row r="233" spans="1:39" ht="30" customHeight="1">
      <c r="A233" s="8" t="s">
        <v>879</v>
      </c>
      <c r="B233" s="8" t="s">
        <v>880</v>
      </c>
      <c r="C233" s="8" t="s">
        <v>227</v>
      </c>
      <c r="D233" s="9">
        <v>3.1078999999999999</v>
      </c>
      <c r="E233" s="12">
        <f>일위대가목록!E83</f>
        <v>63</v>
      </c>
      <c r="F233" s="13">
        <f t="shared" si="18"/>
        <v>195.7</v>
      </c>
      <c r="G233" s="12">
        <f>일위대가목록!F83</f>
        <v>3184</v>
      </c>
      <c r="H233" s="13">
        <f t="shared" si="19"/>
        <v>9895.5</v>
      </c>
      <c r="I233" s="12">
        <f>일위대가목록!G83</f>
        <v>63</v>
      </c>
      <c r="J233" s="13">
        <f t="shared" si="20"/>
        <v>195.7</v>
      </c>
      <c r="K233" s="12">
        <f t="shared" si="21"/>
        <v>3310</v>
      </c>
      <c r="L233" s="13">
        <f t="shared" si="22"/>
        <v>10286.9</v>
      </c>
      <c r="M233" s="8" t="s">
        <v>881</v>
      </c>
      <c r="N233" s="5" t="s">
        <v>323</v>
      </c>
      <c r="O233" s="5" t="s">
        <v>882</v>
      </c>
      <c r="P233" s="5" t="s">
        <v>61</v>
      </c>
      <c r="Q233" s="5" t="s">
        <v>62</v>
      </c>
      <c r="R233" s="5" t="s">
        <v>62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5" t="s">
        <v>52</v>
      </c>
      <c r="AK233" s="5" t="s">
        <v>883</v>
      </c>
      <c r="AL233" s="5" t="s">
        <v>52</v>
      </c>
      <c r="AM233" s="5" t="s">
        <v>52</v>
      </c>
    </row>
    <row r="234" spans="1:39" ht="30" customHeight="1">
      <c r="A234" s="8" t="s">
        <v>245</v>
      </c>
      <c r="B234" s="8" t="s">
        <v>884</v>
      </c>
      <c r="C234" s="8" t="s">
        <v>66</v>
      </c>
      <c r="D234" s="9">
        <v>0.1525</v>
      </c>
      <c r="E234" s="12">
        <f>일위대가목록!E84</f>
        <v>509</v>
      </c>
      <c r="F234" s="13">
        <f t="shared" si="18"/>
        <v>77.599999999999994</v>
      </c>
      <c r="G234" s="12">
        <f>일위대가목록!F84</f>
        <v>2433</v>
      </c>
      <c r="H234" s="13">
        <f t="shared" si="19"/>
        <v>371</v>
      </c>
      <c r="I234" s="12">
        <f>일위대가목록!G84</f>
        <v>0</v>
      </c>
      <c r="J234" s="13">
        <f t="shared" si="20"/>
        <v>0</v>
      </c>
      <c r="K234" s="12">
        <f t="shared" si="21"/>
        <v>2942</v>
      </c>
      <c r="L234" s="13">
        <f t="shared" si="22"/>
        <v>448.6</v>
      </c>
      <c r="M234" s="8" t="s">
        <v>885</v>
      </c>
      <c r="N234" s="5" t="s">
        <v>323</v>
      </c>
      <c r="O234" s="5" t="s">
        <v>886</v>
      </c>
      <c r="P234" s="5" t="s">
        <v>61</v>
      </c>
      <c r="Q234" s="5" t="s">
        <v>62</v>
      </c>
      <c r="R234" s="5" t="s">
        <v>62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5" t="s">
        <v>52</v>
      </c>
      <c r="AK234" s="5" t="s">
        <v>887</v>
      </c>
      <c r="AL234" s="5" t="s">
        <v>52</v>
      </c>
      <c r="AM234" s="5" t="s">
        <v>52</v>
      </c>
    </row>
    <row r="235" spans="1:39" ht="30" customHeight="1">
      <c r="A235" s="8" t="s">
        <v>250</v>
      </c>
      <c r="B235" s="8" t="s">
        <v>251</v>
      </c>
      <c r="C235" s="8" t="s">
        <v>66</v>
      </c>
      <c r="D235" s="9">
        <v>0.1525</v>
      </c>
      <c r="E235" s="12">
        <f>일위대가목록!E31</f>
        <v>1995</v>
      </c>
      <c r="F235" s="13">
        <f t="shared" si="18"/>
        <v>304.2</v>
      </c>
      <c r="G235" s="12">
        <f>일위대가목록!F31</f>
        <v>14740</v>
      </c>
      <c r="H235" s="13">
        <f t="shared" si="19"/>
        <v>2247.8000000000002</v>
      </c>
      <c r="I235" s="12">
        <f>일위대가목록!G31</f>
        <v>0</v>
      </c>
      <c r="J235" s="13">
        <f t="shared" si="20"/>
        <v>0</v>
      </c>
      <c r="K235" s="12">
        <f t="shared" si="21"/>
        <v>16735</v>
      </c>
      <c r="L235" s="13">
        <f t="shared" si="22"/>
        <v>2552</v>
      </c>
      <c r="M235" s="8" t="s">
        <v>252</v>
      </c>
      <c r="N235" s="5" t="s">
        <v>323</v>
      </c>
      <c r="O235" s="5" t="s">
        <v>253</v>
      </c>
      <c r="P235" s="5" t="s">
        <v>61</v>
      </c>
      <c r="Q235" s="5" t="s">
        <v>62</v>
      </c>
      <c r="R235" s="5" t="s">
        <v>62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5" t="s">
        <v>52</v>
      </c>
      <c r="AK235" s="5" t="s">
        <v>888</v>
      </c>
      <c r="AL235" s="5" t="s">
        <v>52</v>
      </c>
      <c r="AM235" s="5" t="s">
        <v>52</v>
      </c>
    </row>
    <row r="236" spans="1:39" ht="30" customHeight="1">
      <c r="A236" s="8" t="s">
        <v>889</v>
      </c>
      <c r="B236" s="8" t="s">
        <v>52</v>
      </c>
      <c r="C236" s="8" t="s">
        <v>66</v>
      </c>
      <c r="D236" s="9">
        <v>0.9</v>
      </c>
      <c r="E236" s="12">
        <f>일위대가목록!E85</f>
        <v>28257</v>
      </c>
      <c r="F236" s="13">
        <f t="shared" si="18"/>
        <v>25431.3</v>
      </c>
      <c r="G236" s="12">
        <f>일위대가목록!F85</f>
        <v>738</v>
      </c>
      <c r="H236" s="13">
        <f t="shared" si="19"/>
        <v>664.2</v>
      </c>
      <c r="I236" s="12">
        <f>일위대가목록!G85</f>
        <v>0</v>
      </c>
      <c r="J236" s="13">
        <f t="shared" si="20"/>
        <v>0</v>
      </c>
      <c r="K236" s="12">
        <f t="shared" si="21"/>
        <v>28995</v>
      </c>
      <c r="L236" s="13">
        <f t="shared" si="22"/>
        <v>26095.5</v>
      </c>
      <c r="M236" s="8" t="s">
        <v>890</v>
      </c>
      <c r="N236" s="5" t="s">
        <v>323</v>
      </c>
      <c r="O236" s="5" t="s">
        <v>891</v>
      </c>
      <c r="P236" s="5" t="s">
        <v>61</v>
      </c>
      <c r="Q236" s="5" t="s">
        <v>62</v>
      </c>
      <c r="R236" s="5" t="s">
        <v>62</v>
      </c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5" t="s">
        <v>52</v>
      </c>
      <c r="AK236" s="5" t="s">
        <v>892</v>
      </c>
      <c r="AL236" s="5" t="s">
        <v>52</v>
      </c>
      <c r="AM236" s="5" t="s">
        <v>52</v>
      </c>
    </row>
    <row r="237" spans="1:39" ht="30" customHeight="1">
      <c r="A237" s="8" t="s">
        <v>235</v>
      </c>
      <c r="B237" s="8" t="s">
        <v>236</v>
      </c>
      <c r="C237" s="8" t="s">
        <v>227</v>
      </c>
      <c r="D237" s="9">
        <v>-0.35589999999999999</v>
      </c>
      <c r="E237" s="12">
        <f>단가대비표!O13</f>
        <v>240</v>
      </c>
      <c r="F237" s="13">
        <f t="shared" si="18"/>
        <v>-85.4</v>
      </c>
      <c r="G237" s="12">
        <f>단가대비표!P13</f>
        <v>0</v>
      </c>
      <c r="H237" s="13">
        <f t="shared" si="19"/>
        <v>0</v>
      </c>
      <c r="I237" s="12">
        <f>단가대비표!V13</f>
        <v>0</v>
      </c>
      <c r="J237" s="13">
        <f t="shared" si="20"/>
        <v>0</v>
      </c>
      <c r="K237" s="12">
        <f t="shared" si="21"/>
        <v>240</v>
      </c>
      <c r="L237" s="13">
        <f t="shared" si="22"/>
        <v>-85.4</v>
      </c>
      <c r="M237" s="8" t="s">
        <v>237</v>
      </c>
      <c r="N237" s="5" t="s">
        <v>323</v>
      </c>
      <c r="O237" s="5" t="s">
        <v>893</v>
      </c>
      <c r="P237" s="5" t="s">
        <v>62</v>
      </c>
      <c r="Q237" s="5" t="s">
        <v>62</v>
      </c>
      <c r="R237" s="5" t="s">
        <v>61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5" t="s">
        <v>52</v>
      </c>
      <c r="AK237" s="5" t="s">
        <v>894</v>
      </c>
      <c r="AL237" s="5" t="s">
        <v>52</v>
      </c>
      <c r="AM237" s="5" t="s">
        <v>52</v>
      </c>
    </row>
    <row r="238" spans="1:39" ht="30" customHeight="1">
      <c r="A238" s="8" t="s">
        <v>561</v>
      </c>
      <c r="B238" s="8" t="s">
        <v>52</v>
      </c>
      <c r="C238" s="8" t="s">
        <v>52</v>
      </c>
      <c r="D238" s="9"/>
      <c r="E238" s="12"/>
      <c r="F238" s="13">
        <f>TRUNC(SUMIF(N227:N237, N226, F227:F237),0)</f>
        <v>30452</v>
      </c>
      <c r="G238" s="12"/>
      <c r="H238" s="13">
        <f>TRUNC(SUMIF(N227:N237, N226, H227:H237),0)</f>
        <v>13178</v>
      </c>
      <c r="I238" s="12"/>
      <c r="J238" s="13">
        <f>TRUNC(SUMIF(N227:N237, N226, J227:J237),0)</f>
        <v>195</v>
      </c>
      <c r="K238" s="12"/>
      <c r="L238" s="13">
        <f>F238+H238+J238</f>
        <v>43825</v>
      </c>
      <c r="M238" s="8" t="s">
        <v>52</v>
      </c>
      <c r="N238" s="5" t="s">
        <v>71</v>
      </c>
      <c r="O238" s="5" t="s">
        <v>71</v>
      </c>
      <c r="P238" s="5" t="s">
        <v>52</v>
      </c>
      <c r="Q238" s="5" t="s">
        <v>52</v>
      </c>
      <c r="R238" s="5" t="s">
        <v>52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5" t="s">
        <v>52</v>
      </c>
      <c r="AK238" s="5" t="s">
        <v>52</v>
      </c>
      <c r="AL238" s="5" t="s">
        <v>52</v>
      </c>
      <c r="AM238" s="5" t="s">
        <v>52</v>
      </c>
    </row>
    <row r="239" spans="1:39" ht="30" customHeight="1">
      <c r="A239" s="9"/>
      <c r="B239" s="9"/>
      <c r="C239" s="9"/>
      <c r="D239" s="9"/>
      <c r="E239" s="12"/>
      <c r="F239" s="13"/>
      <c r="G239" s="12"/>
      <c r="H239" s="13"/>
      <c r="I239" s="12"/>
      <c r="J239" s="13"/>
      <c r="K239" s="12"/>
      <c r="L239" s="13"/>
      <c r="M239" s="9"/>
    </row>
    <row r="240" spans="1:39" ht="30" customHeight="1">
      <c r="A240" s="40" t="s">
        <v>895</v>
      </c>
      <c r="B240" s="40"/>
      <c r="C240" s="40"/>
      <c r="D240" s="40"/>
      <c r="E240" s="41"/>
      <c r="F240" s="42"/>
      <c r="G240" s="41"/>
      <c r="H240" s="42"/>
      <c r="I240" s="41"/>
      <c r="J240" s="42"/>
      <c r="K240" s="41"/>
      <c r="L240" s="42"/>
      <c r="M240" s="40"/>
      <c r="N240" s="2" t="s">
        <v>328</v>
      </c>
    </row>
    <row r="241" spans="1:39" ht="30" customHeight="1">
      <c r="A241" s="8" t="s">
        <v>601</v>
      </c>
      <c r="B241" s="8" t="s">
        <v>897</v>
      </c>
      <c r="C241" s="8" t="s">
        <v>66</v>
      </c>
      <c r="D241" s="9">
        <v>1</v>
      </c>
      <c r="E241" s="12">
        <f>일위대가목록!E88</f>
        <v>1947</v>
      </c>
      <c r="F241" s="13">
        <f>TRUNC(E241*D241,1)</f>
        <v>1947</v>
      </c>
      <c r="G241" s="12">
        <f>일위대가목록!F88</f>
        <v>11201</v>
      </c>
      <c r="H241" s="13">
        <f>TRUNC(G241*D241,1)</f>
        <v>11201</v>
      </c>
      <c r="I241" s="12">
        <f>일위대가목록!G88</f>
        <v>224</v>
      </c>
      <c r="J241" s="13">
        <f>TRUNC(I241*D241,1)</f>
        <v>224</v>
      </c>
      <c r="K241" s="12">
        <f t="shared" ref="K241:L243" si="23">TRUNC(E241+G241+I241,1)</f>
        <v>13372</v>
      </c>
      <c r="L241" s="13">
        <f t="shared" si="23"/>
        <v>13372</v>
      </c>
      <c r="M241" s="8" t="s">
        <v>898</v>
      </c>
      <c r="N241" s="5" t="s">
        <v>328</v>
      </c>
      <c r="O241" s="5" t="s">
        <v>899</v>
      </c>
      <c r="P241" s="5" t="s">
        <v>61</v>
      </c>
      <c r="Q241" s="5" t="s">
        <v>62</v>
      </c>
      <c r="R241" s="5" t="s">
        <v>62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5" t="s">
        <v>52</v>
      </c>
      <c r="AK241" s="5" t="s">
        <v>900</v>
      </c>
      <c r="AL241" s="5" t="s">
        <v>52</v>
      </c>
      <c r="AM241" s="5" t="s">
        <v>52</v>
      </c>
    </row>
    <row r="242" spans="1:39" ht="30" customHeight="1">
      <c r="A242" s="8" t="s">
        <v>583</v>
      </c>
      <c r="B242" s="8" t="s">
        <v>584</v>
      </c>
      <c r="C242" s="8" t="s">
        <v>66</v>
      </c>
      <c r="D242" s="9">
        <v>1</v>
      </c>
      <c r="E242" s="12">
        <f>일위대가목록!E60</f>
        <v>1076</v>
      </c>
      <c r="F242" s="13">
        <f>TRUNC(E242*D242,1)</f>
        <v>1076</v>
      </c>
      <c r="G242" s="12">
        <f>일위대가목록!F60</f>
        <v>0</v>
      </c>
      <c r="H242" s="13">
        <f>TRUNC(G242*D242,1)</f>
        <v>0</v>
      </c>
      <c r="I242" s="12">
        <f>일위대가목록!G60</f>
        <v>0</v>
      </c>
      <c r="J242" s="13">
        <f>TRUNC(I242*D242,1)</f>
        <v>0</v>
      </c>
      <c r="K242" s="12">
        <f t="shared" si="23"/>
        <v>1076</v>
      </c>
      <c r="L242" s="13">
        <f t="shared" si="23"/>
        <v>1076</v>
      </c>
      <c r="M242" s="8" t="s">
        <v>585</v>
      </c>
      <c r="N242" s="5" t="s">
        <v>328</v>
      </c>
      <c r="O242" s="5" t="s">
        <v>586</v>
      </c>
      <c r="P242" s="5" t="s">
        <v>61</v>
      </c>
      <c r="Q242" s="5" t="s">
        <v>62</v>
      </c>
      <c r="R242" s="5" t="s">
        <v>62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5" t="s">
        <v>52</v>
      </c>
      <c r="AK242" s="5" t="s">
        <v>901</v>
      </c>
      <c r="AL242" s="5" t="s">
        <v>52</v>
      </c>
      <c r="AM242" s="5" t="s">
        <v>52</v>
      </c>
    </row>
    <row r="243" spans="1:39" ht="30" customHeight="1">
      <c r="A243" s="8" t="s">
        <v>588</v>
      </c>
      <c r="B243" s="8" t="s">
        <v>589</v>
      </c>
      <c r="C243" s="8" t="s">
        <v>66</v>
      </c>
      <c r="D243" s="9">
        <v>1</v>
      </c>
      <c r="E243" s="12">
        <f>일위대가목록!E61</f>
        <v>0</v>
      </c>
      <c r="F243" s="13">
        <f>TRUNC(E243*D243,1)</f>
        <v>0</v>
      </c>
      <c r="G243" s="12">
        <f>일위대가목록!F61</f>
        <v>4300</v>
      </c>
      <c r="H243" s="13">
        <f>TRUNC(G243*D243,1)</f>
        <v>4300</v>
      </c>
      <c r="I243" s="12">
        <f>일위대가목록!G61</f>
        <v>0</v>
      </c>
      <c r="J243" s="13">
        <f>TRUNC(I243*D243,1)</f>
        <v>0</v>
      </c>
      <c r="K243" s="12">
        <f t="shared" si="23"/>
        <v>4300</v>
      </c>
      <c r="L243" s="13">
        <f t="shared" si="23"/>
        <v>4300</v>
      </c>
      <c r="M243" s="8" t="s">
        <v>590</v>
      </c>
      <c r="N243" s="5" t="s">
        <v>328</v>
      </c>
      <c r="O243" s="5" t="s">
        <v>591</v>
      </c>
      <c r="P243" s="5" t="s">
        <v>61</v>
      </c>
      <c r="Q243" s="5" t="s">
        <v>62</v>
      </c>
      <c r="R243" s="5" t="s">
        <v>62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5" t="s">
        <v>52</v>
      </c>
      <c r="AK243" s="5" t="s">
        <v>902</v>
      </c>
      <c r="AL243" s="5" t="s">
        <v>52</v>
      </c>
      <c r="AM243" s="5" t="s">
        <v>52</v>
      </c>
    </row>
    <row r="244" spans="1:39" ht="30" customHeight="1">
      <c r="A244" s="8" t="s">
        <v>561</v>
      </c>
      <c r="B244" s="8" t="s">
        <v>52</v>
      </c>
      <c r="C244" s="8" t="s">
        <v>52</v>
      </c>
      <c r="D244" s="9"/>
      <c r="E244" s="12"/>
      <c r="F244" s="13">
        <f>TRUNC(SUMIF(N241:N243, N240, F241:F243),0)</f>
        <v>3023</v>
      </c>
      <c r="G244" s="12"/>
      <c r="H244" s="13">
        <f>TRUNC(SUMIF(N241:N243, N240, H241:H243),0)</f>
        <v>15501</v>
      </c>
      <c r="I244" s="12"/>
      <c r="J244" s="13">
        <f>TRUNC(SUMIF(N241:N243, N240, J241:J243),0)</f>
        <v>224</v>
      </c>
      <c r="K244" s="12"/>
      <c r="L244" s="13">
        <f>F244+H244+J244</f>
        <v>18748</v>
      </c>
      <c r="M244" s="8" t="s">
        <v>52</v>
      </c>
      <c r="N244" s="5" t="s">
        <v>71</v>
      </c>
      <c r="O244" s="5" t="s">
        <v>71</v>
      </c>
      <c r="P244" s="5" t="s">
        <v>52</v>
      </c>
      <c r="Q244" s="5" t="s">
        <v>52</v>
      </c>
      <c r="R244" s="5" t="s">
        <v>52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5" t="s">
        <v>52</v>
      </c>
      <c r="AK244" s="5" t="s">
        <v>52</v>
      </c>
      <c r="AL244" s="5" t="s">
        <v>52</v>
      </c>
      <c r="AM244" s="5" t="s">
        <v>52</v>
      </c>
    </row>
    <row r="245" spans="1:39" ht="30" customHeight="1">
      <c r="A245" s="9"/>
      <c r="B245" s="9"/>
      <c r="C245" s="9"/>
      <c r="D245" s="9"/>
      <c r="E245" s="12"/>
      <c r="F245" s="13"/>
      <c r="G245" s="12"/>
      <c r="H245" s="13"/>
      <c r="I245" s="12"/>
      <c r="J245" s="13"/>
      <c r="K245" s="12"/>
      <c r="L245" s="13"/>
      <c r="M245" s="9"/>
    </row>
    <row r="246" spans="1:39" ht="30" customHeight="1">
      <c r="A246" s="40" t="s">
        <v>903</v>
      </c>
      <c r="B246" s="40"/>
      <c r="C246" s="40"/>
      <c r="D246" s="40"/>
      <c r="E246" s="41"/>
      <c r="F246" s="42"/>
      <c r="G246" s="41"/>
      <c r="H246" s="42"/>
      <c r="I246" s="41"/>
      <c r="J246" s="42"/>
      <c r="K246" s="41"/>
      <c r="L246" s="42"/>
      <c r="M246" s="40"/>
      <c r="N246" s="2" t="s">
        <v>332</v>
      </c>
    </row>
    <row r="247" spans="1:39" ht="30" customHeight="1">
      <c r="A247" s="8" t="s">
        <v>601</v>
      </c>
      <c r="B247" s="8" t="s">
        <v>904</v>
      </c>
      <c r="C247" s="8" t="s">
        <v>66</v>
      </c>
      <c r="D247" s="9">
        <v>1</v>
      </c>
      <c r="E247" s="12">
        <f>일위대가목록!E89</f>
        <v>1947</v>
      </c>
      <c r="F247" s="13">
        <f>TRUNC(E247*D247,1)</f>
        <v>1947</v>
      </c>
      <c r="G247" s="12">
        <f>일위대가목록!F89</f>
        <v>13441</v>
      </c>
      <c r="H247" s="13">
        <f>TRUNC(G247*D247,1)</f>
        <v>13441</v>
      </c>
      <c r="I247" s="12">
        <f>일위대가목록!G89</f>
        <v>224</v>
      </c>
      <c r="J247" s="13">
        <f>TRUNC(I247*D247,1)</f>
        <v>224</v>
      </c>
      <c r="K247" s="12">
        <f t="shared" ref="K247:L249" si="24">TRUNC(E247+G247+I247,1)</f>
        <v>15612</v>
      </c>
      <c r="L247" s="13">
        <f t="shared" si="24"/>
        <v>15612</v>
      </c>
      <c r="M247" s="8" t="s">
        <v>905</v>
      </c>
      <c r="N247" s="5" t="s">
        <v>332</v>
      </c>
      <c r="O247" s="5" t="s">
        <v>906</v>
      </c>
      <c r="P247" s="5" t="s">
        <v>61</v>
      </c>
      <c r="Q247" s="5" t="s">
        <v>62</v>
      </c>
      <c r="R247" s="5" t="s">
        <v>62</v>
      </c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5" t="s">
        <v>52</v>
      </c>
      <c r="AK247" s="5" t="s">
        <v>907</v>
      </c>
      <c r="AL247" s="5" t="s">
        <v>52</v>
      </c>
      <c r="AM247" s="5" t="s">
        <v>52</v>
      </c>
    </row>
    <row r="248" spans="1:39" ht="30" customHeight="1">
      <c r="A248" s="8" t="s">
        <v>583</v>
      </c>
      <c r="B248" s="8" t="s">
        <v>584</v>
      </c>
      <c r="C248" s="8" t="s">
        <v>66</v>
      </c>
      <c r="D248" s="9">
        <v>1</v>
      </c>
      <c r="E248" s="12">
        <f>일위대가목록!E60</f>
        <v>1076</v>
      </c>
      <c r="F248" s="13">
        <f>TRUNC(E248*D248,1)</f>
        <v>1076</v>
      </c>
      <c r="G248" s="12">
        <f>일위대가목록!F60</f>
        <v>0</v>
      </c>
      <c r="H248" s="13">
        <f>TRUNC(G248*D248,1)</f>
        <v>0</v>
      </c>
      <c r="I248" s="12">
        <f>일위대가목록!G60</f>
        <v>0</v>
      </c>
      <c r="J248" s="13">
        <f>TRUNC(I248*D248,1)</f>
        <v>0</v>
      </c>
      <c r="K248" s="12">
        <f t="shared" si="24"/>
        <v>1076</v>
      </c>
      <c r="L248" s="13">
        <f t="shared" si="24"/>
        <v>1076</v>
      </c>
      <c r="M248" s="8" t="s">
        <v>585</v>
      </c>
      <c r="N248" s="5" t="s">
        <v>332</v>
      </c>
      <c r="O248" s="5" t="s">
        <v>586</v>
      </c>
      <c r="P248" s="5" t="s">
        <v>61</v>
      </c>
      <c r="Q248" s="5" t="s">
        <v>62</v>
      </c>
      <c r="R248" s="5" t="s">
        <v>62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5" t="s">
        <v>52</v>
      </c>
      <c r="AK248" s="5" t="s">
        <v>908</v>
      </c>
      <c r="AL248" s="5" t="s">
        <v>52</v>
      </c>
      <c r="AM248" s="5" t="s">
        <v>52</v>
      </c>
    </row>
    <row r="249" spans="1:39" ht="30" customHeight="1">
      <c r="A249" s="8" t="s">
        <v>588</v>
      </c>
      <c r="B249" s="8" t="s">
        <v>909</v>
      </c>
      <c r="C249" s="8" t="s">
        <v>66</v>
      </c>
      <c r="D249" s="9">
        <v>1</v>
      </c>
      <c r="E249" s="12">
        <f>일위대가목록!E90</f>
        <v>0</v>
      </c>
      <c r="F249" s="13">
        <f>TRUNC(E249*D249,1)</f>
        <v>0</v>
      </c>
      <c r="G249" s="12">
        <f>일위대가목록!F90</f>
        <v>5160</v>
      </c>
      <c r="H249" s="13">
        <f>TRUNC(G249*D249,1)</f>
        <v>5160</v>
      </c>
      <c r="I249" s="12">
        <f>일위대가목록!G90</f>
        <v>0</v>
      </c>
      <c r="J249" s="13">
        <f>TRUNC(I249*D249,1)</f>
        <v>0</v>
      </c>
      <c r="K249" s="12">
        <f t="shared" si="24"/>
        <v>5160</v>
      </c>
      <c r="L249" s="13">
        <f t="shared" si="24"/>
        <v>5160</v>
      </c>
      <c r="M249" s="8" t="s">
        <v>910</v>
      </c>
      <c r="N249" s="5" t="s">
        <v>332</v>
      </c>
      <c r="O249" s="5" t="s">
        <v>911</v>
      </c>
      <c r="P249" s="5" t="s">
        <v>61</v>
      </c>
      <c r="Q249" s="5" t="s">
        <v>62</v>
      </c>
      <c r="R249" s="5" t="s">
        <v>62</v>
      </c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5" t="s">
        <v>52</v>
      </c>
      <c r="AK249" s="5" t="s">
        <v>912</v>
      </c>
      <c r="AL249" s="5" t="s">
        <v>52</v>
      </c>
      <c r="AM249" s="5" t="s">
        <v>52</v>
      </c>
    </row>
    <row r="250" spans="1:39" ht="30" customHeight="1">
      <c r="A250" s="8" t="s">
        <v>561</v>
      </c>
      <c r="B250" s="8" t="s">
        <v>52</v>
      </c>
      <c r="C250" s="8" t="s">
        <v>52</v>
      </c>
      <c r="D250" s="9"/>
      <c r="E250" s="12"/>
      <c r="F250" s="13">
        <f>TRUNC(SUMIF(N247:N249, N246, F247:F249),0)</f>
        <v>3023</v>
      </c>
      <c r="G250" s="12"/>
      <c r="H250" s="13">
        <f>TRUNC(SUMIF(N247:N249, N246, H247:H249),0)</f>
        <v>18601</v>
      </c>
      <c r="I250" s="12"/>
      <c r="J250" s="13">
        <f>TRUNC(SUMIF(N247:N249, N246, J247:J249),0)</f>
        <v>224</v>
      </c>
      <c r="K250" s="12"/>
      <c r="L250" s="13">
        <f>F250+H250+J250</f>
        <v>21848</v>
      </c>
      <c r="M250" s="8" t="s">
        <v>52</v>
      </c>
      <c r="N250" s="5" t="s">
        <v>71</v>
      </c>
      <c r="O250" s="5" t="s">
        <v>71</v>
      </c>
      <c r="P250" s="5" t="s">
        <v>52</v>
      </c>
      <c r="Q250" s="5" t="s">
        <v>52</v>
      </c>
      <c r="R250" s="5" t="s">
        <v>52</v>
      </c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5" t="s">
        <v>52</v>
      </c>
      <c r="AK250" s="5" t="s">
        <v>52</v>
      </c>
      <c r="AL250" s="5" t="s">
        <v>52</v>
      </c>
      <c r="AM250" s="5" t="s">
        <v>52</v>
      </c>
    </row>
    <row r="251" spans="1:39" ht="30" customHeight="1">
      <c r="A251" s="9"/>
      <c r="B251" s="9"/>
      <c r="C251" s="9"/>
      <c r="D251" s="9"/>
      <c r="E251" s="12"/>
      <c r="F251" s="13"/>
      <c r="G251" s="12"/>
      <c r="H251" s="13"/>
      <c r="I251" s="12"/>
      <c r="J251" s="13"/>
      <c r="K251" s="12"/>
      <c r="L251" s="13"/>
      <c r="M251" s="9"/>
    </row>
    <row r="252" spans="1:39" ht="30" customHeight="1">
      <c r="A252" s="40" t="s">
        <v>913</v>
      </c>
      <c r="B252" s="40"/>
      <c r="C252" s="40"/>
      <c r="D252" s="40"/>
      <c r="E252" s="41"/>
      <c r="F252" s="42"/>
      <c r="G252" s="41"/>
      <c r="H252" s="42"/>
      <c r="I252" s="41"/>
      <c r="J252" s="42"/>
      <c r="K252" s="41"/>
      <c r="L252" s="42"/>
      <c r="M252" s="40"/>
      <c r="N252" s="2" t="s">
        <v>336</v>
      </c>
    </row>
    <row r="253" spans="1:39" ht="30" customHeight="1">
      <c r="A253" s="8" t="s">
        <v>255</v>
      </c>
      <c r="B253" s="8" t="s">
        <v>915</v>
      </c>
      <c r="C253" s="8" t="s">
        <v>741</v>
      </c>
      <c r="D253" s="9">
        <v>0.20499999999999999</v>
      </c>
      <c r="E253" s="12">
        <f>단가대비표!O89</f>
        <v>8672</v>
      </c>
      <c r="F253" s="13">
        <f>TRUNC(E253*D253,1)</f>
        <v>1777.7</v>
      </c>
      <c r="G253" s="12">
        <f>단가대비표!P89</f>
        <v>0</v>
      </c>
      <c r="H253" s="13">
        <f>TRUNC(G253*D253,1)</f>
        <v>0</v>
      </c>
      <c r="I253" s="12">
        <f>단가대비표!V89</f>
        <v>0</v>
      </c>
      <c r="J253" s="13">
        <f>TRUNC(I253*D253,1)</f>
        <v>0</v>
      </c>
      <c r="K253" s="12">
        <f t="shared" ref="K253:L256" si="25">TRUNC(E253+G253+I253,1)</f>
        <v>8672</v>
      </c>
      <c r="L253" s="13">
        <f t="shared" si="25"/>
        <v>1777.7</v>
      </c>
      <c r="M253" s="8" t="s">
        <v>52</v>
      </c>
      <c r="N253" s="5" t="s">
        <v>336</v>
      </c>
      <c r="O253" s="5" t="s">
        <v>916</v>
      </c>
      <c r="P253" s="5" t="s">
        <v>62</v>
      </c>
      <c r="Q253" s="5" t="s">
        <v>62</v>
      </c>
      <c r="R253" s="5" t="s">
        <v>61</v>
      </c>
      <c r="S253" s="1"/>
      <c r="T253" s="1"/>
      <c r="U253" s="1"/>
      <c r="V253" s="1">
        <v>1</v>
      </c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5" t="s">
        <v>52</v>
      </c>
      <c r="AK253" s="5" t="s">
        <v>917</v>
      </c>
      <c r="AL253" s="5" t="s">
        <v>52</v>
      </c>
      <c r="AM253" s="5" t="s">
        <v>52</v>
      </c>
    </row>
    <row r="254" spans="1:39" ht="30" customHeight="1">
      <c r="A254" s="8" t="s">
        <v>752</v>
      </c>
      <c r="B254" s="8" t="s">
        <v>564</v>
      </c>
      <c r="C254" s="8" t="s">
        <v>565</v>
      </c>
      <c r="D254" s="9">
        <v>4.2000000000000003E-2</v>
      </c>
      <c r="E254" s="12">
        <f>단가대비표!O117</f>
        <v>0</v>
      </c>
      <c r="F254" s="13">
        <f>TRUNC(E254*D254,1)</f>
        <v>0</v>
      </c>
      <c r="G254" s="12">
        <f>단가대비표!P117</f>
        <v>141733</v>
      </c>
      <c r="H254" s="13">
        <f>TRUNC(G254*D254,1)</f>
        <v>5952.7</v>
      </c>
      <c r="I254" s="12">
        <f>단가대비표!V117</f>
        <v>0</v>
      </c>
      <c r="J254" s="13">
        <f>TRUNC(I254*D254,1)</f>
        <v>0</v>
      </c>
      <c r="K254" s="12">
        <f t="shared" si="25"/>
        <v>141733</v>
      </c>
      <c r="L254" s="13">
        <f t="shared" si="25"/>
        <v>5952.7</v>
      </c>
      <c r="M254" s="8" t="s">
        <v>52</v>
      </c>
      <c r="N254" s="5" t="s">
        <v>336</v>
      </c>
      <c r="O254" s="5" t="s">
        <v>753</v>
      </c>
      <c r="P254" s="5" t="s">
        <v>62</v>
      </c>
      <c r="Q254" s="5" t="s">
        <v>62</v>
      </c>
      <c r="R254" s="5" t="s">
        <v>61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5" t="s">
        <v>52</v>
      </c>
      <c r="AK254" s="5" t="s">
        <v>918</v>
      </c>
      <c r="AL254" s="5" t="s">
        <v>52</v>
      </c>
      <c r="AM254" s="5" t="s">
        <v>52</v>
      </c>
    </row>
    <row r="255" spans="1:39" ht="30" customHeight="1">
      <c r="A255" s="8" t="s">
        <v>563</v>
      </c>
      <c r="B255" s="8" t="s">
        <v>564</v>
      </c>
      <c r="C255" s="8" t="s">
        <v>565</v>
      </c>
      <c r="D255" s="9">
        <v>8.0000000000000002E-3</v>
      </c>
      <c r="E255" s="12">
        <f>단가대비표!O109</f>
        <v>0</v>
      </c>
      <c r="F255" s="13">
        <f>TRUNC(E255*D255,1)</f>
        <v>0</v>
      </c>
      <c r="G255" s="12">
        <f>단가대비표!P109</f>
        <v>102628</v>
      </c>
      <c r="H255" s="13">
        <f>TRUNC(G255*D255,1)</f>
        <v>821</v>
      </c>
      <c r="I255" s="12">
        <f>단가대비표!V109</f>
        <v>0</v>
      </c>
      <c r="J255" s="13">
        <f>TRUNC(I255*D255,1)</f>
        <v>0</v>
      </c>
      <c r="K255" s="12">
        <f t="shared" si="25"/>
        <v>102628</v>
      </c>
      <c r="L255" s="13">
        <f t="shared" si="25"/>
        <v>821</v>
      </c>
      <c r="M255" s="8" t="s">
        <v>52</v>
      </c>
      <c r="N255" s="5" t="s">
        <v>336</v>
      </c>
      <c r="O255" s="5" t="s">
        <v>566</v>
      </c>
      <c r="P255" s="5" t="s">
        <v>62</v>
      </c>
      <c r="Q255" s="5" t="s">
        <v>62</v>
      </c>
      <c r="R255" s="5" t="s">
        <v>61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5" t="s">
        <v>52</v>
      </c>
      <c r="AK255" s="5" t="s">
        <v>919</v>
      </c>
      <c r="AL255" s="5" t="s">
        <v>52</v>
      </c>
      <c r="AM255" s="5" t="s">
        <v>52</v>
      </c>
    </row>
    <row r="256" spans="1:39" ht="30" customHeight="1">
      <c r="A256" s="8" t="s">
        <v>654</v>
      </c>
      <c r="B256" s="8" t="s">
        <v>920</v>
      </c>
      <c r="C256" s="8" t="s">
        <v>656</v>
      </c>
      <c r="D256" s="9">
        <v>1</v>
      </c>
      <c r="E256" s="12">
        <f>TRUNC(SUMIF(V253:V256, RIGHTB(O256, 1), F253:F256)*U256, 2)</f>
        <v>106.66</v>
      </c>
      <c r="F256" s="13">
        <f>TRUNC(E256*D256,1)</f>
        <v>106.6</v>
      </c>
      <c r="G256" s="12">
        <v>0</v>
      </c>
      <c r="H256" s="13">
        <f>TRUNC(G256*D256,1)</f>
        <v>0</v>
      </c>
      <c r="I256" s="12">
        <v>0</v>
      </c>
      <c r="J256" s="13">
        <f>TRUNC(I256*D256,1)</f>
        <v>0</v>
      </c>
      <c r="K256" s="12">
        <f t="shared" si="25"/>
        <v>106.6</v>
      </c>
      <c r="L256" s="13">
        <f t="shared" si="25"/>
        <v>106.6</v>
      </c>
      <c r="M256" s="8" t="s">
        <v>52</v>
      </c>
      <c r="N256" s="5" t="s">
        <v>336</v>
      </c>
      <c r="O256" s="5" t="s">
        <v>657</v>
      </c>
      <c r="P256" s="5" t="s">
        <v>62</v>
      </c>
      <c r="Q256" s="5" t="s">
        <v>62</v>
      </c>
      <c r="R256" s="5" t="s">
        <v>62</v>
      </c>
      <c r="S256" s="1">
        <v>0</v>
      </c>
      <c r="T256" s="1">
        <v>0</v>
      </c>
      <c r="U256" s="1">
        <v>0.06</v>
      </c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5" t="s">
        <v>52</v>
      </c>
      <c r="AK256" s="5" t="s">
        <v>921</v>
      </c>
      <c r="AL256" s="5" t="s">
        <v>52</v>
      </c>
      <c r="AM256" s="5" t="s">
        <v>52</v>
      </c>
    </row>
    <row r="257" spans="1:39" ht="30" customHeight="1">
      <c r="A257" s="8" t="s">
        <v>561</v>
      </c>
      <c r="B257" s="8" t="s">
        <v>52</v>
      </c>
      <c r="C257" s="8" t="s">
        <v>52</v>
      </c>
      <c r="D257" s="9"/>
      <c r="E257" s="12"/>
      <c r="F257" s="13">
        <f>TRUNC(SUMIF(N253:N256, N252, F253:F256),0)</f>
        <v>1884</v>
      </c>
      <c r="G257" s="12"/>
      <c r="H257" s="13">
        <f>TRUNC(SUMIF(N253:N256, N252, H253:H256),0)</f>
        <v>6773</v>
      </c>
      <c r="I257" s="12"/>
      <c r="J257" s="13">
        <f>TRUNC(SUMIF(N253:N256, N252, J253:J256),0)</f>
        <v>0</v>
      </c>
      <c r="K257" s="12"/>
      <c r="L257" s="13">
        <f>F257+H257+J257</f>
        <v>8657</v>
      </c>
      <c r="M257" s="8" t="s">
        <v>52</v>
      </c>
      <c r="N257" s="5" t="s">
        <v>71</v>
      </c>
      <c r="O257" s="5" t="s">
        <v>71</v>
      </c>
      <c r="P257" s="5" t="s">
        <v>52</v>
      </c>
      <c r="Q257" s="5" t="s">
        <v>52</v>
      </c>
      <c r="R257" s="5" t="s">
        <v>52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5" t="s">
        <v>52</v>
      </c>
      <c r="AK257" s="5" t="s">
        <v>52</v>
      </c>
      <c r="AL257" s="5" t="s">
        <v>52</v>
      </c>
      <c r="AM257" s="5" t="s">
        <v>52</v>
      </c>
    </row>
    <row r="258" spans="1:39" ht="30" customHeight="1">
      <c r="A258" s="9"/>
      <c r="B258" s="9"/>
      <c r="C258" s="9"/>
      <c r="D258" s="9"/>
      <c r="E258" s="12"/>
      <c r="F258" s="13"/>
      <c r="G258" s="12"/>
      <c r="H258" s="13"/>
      <c r="I258" s="12"/>
      <c r="J258" s="13"/>
      <c r="K258" s="12"/>
      <c r="L258" s="13"/>
      <c r="M258" s="9"/>
    </row>
    <row r="259" spans="1:39" ht="30" customHeight="1">
      <c r="A259" s="40" t="s">
        <v>922</v>
      </c>
      <c r="B259" s="40"/>
      <c r="C259" s="40"/>
      <c r="D259" s="40"/>
      <c r="E259" s="41"/>
      <c r="F259" s="42"/>
      <c r="G259" s="41"/>
      <c r="H259" s="42"/>
      <c r="I259" s="41"/>
      <c r="J259" s="42"/>
      <c r="K259" s="41"/>
      <c r="L259" s="42"/>
      <c r="M259" s="40"/>
      <c r="N259" s="2" t="s">
        <v>366</v>
      </c>
    </row>
    <row r="260" spans="1:39" ht="30" customHeight="1">
      <c r="A260" s="8" t="s">
        <v>704</v>
      </c>
      <c r="B260" s="8" t="s">
        <v>705</v>
      </c>
      <c r="C260" s="8" t="s">
        <v>58</v>
      </c>
      <c r="D260" s="9">
        <v>2.0000000000000001E-4</v>
      </c>
      <c r="E260" s="12">
        <f>단가대비표!O47</f>
        <v>0</v>
      </c>
      <c r="F260" s="13">
        <f t="shared" ref="F260:F267" si="26">TRUNC(E260*D260,1)</f>
        <v>0</v>
      </c>
      <c r="G260" s="12">
        <f>단가대비표!P47</f>
        <v>0</v>
      </c>
      <c r="H260" s="13">
        <f t="shared" ref="H260:H267" si="27">TRUNC(G260*D260,1)</f>
        <v>0</v>
      </c>
      <c r="I260" s="12">
        <f>단가대비표!V47</f>
        <v>139000</v>
      </c>
      <c r="J260" s="13">
        <f t="shared" ref="J260:J267" si="28">TRUNC(I260*D260,1)</f>
        <v>27.8</v>
      </c>
      <c r="K260" s="12">
        <f t="shared" ref="K260:L267" si="29">TRUNC(E260+G260+I260,1)</f>
        <v>139000</v>
      </c>
      <c r="L260" s="13">
        <f t="shared" si="29"/>
        <v>27.8</v>
      </c>
      <c r="M260" s="8" t="s">
        <v>52</v>
      </c>
      <c r="N260" s="5" t="s">
        <v>366</v>
      </c>
      <c r="O260" s="5" t="s">
        <v>706</v>
      </c>
      <c r="P260" s="5" t="s">
        <v>62</v>
      </c>
      <c r="Q260" s="5" t="s">
        <v>62</v>
      </c>
      <c r="R260" s="5" t="s">
        <v>61</v>
      </c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5" t="s">
        <v>52</v>
      </c>
      <c r="AK260" s="5" t="s">
        <v>923</v>
      </c>
      <c r="AL260" s="5" t="s">
        <v>52</v>
      </c>
      <c r="AM260" s="5" t="s">
        <v>52</v>
      </c>
    </row>
    <row r="261" spans="1:39" ht="30" customHeight="1">
      <c r="A261" s="8" t="s">
        <v>708</v>
      </c>
      <c r="B261" s="8" t="s">
        <v>709</v>
      </c>
      <c r="C261" s="8" t="s">
        <v>306</v>
      </c>
      <c r="D261" s="9">
        <v>2.5000000000000001E-3</v>
      </c>
      <c r="E261" s="12">
        <f>단가대비표!O46</f>
        <v>171000</v>
      </c>
      <c r="F261" s="13">
        <f t="shared" si="26"/>
        <v>427.5</v>
      </c>
      <c r="G261" s="12">
        <f>단가대비표!P46</f>
        <v>0</v>
      </c>
      <c r="H261" s="13">
        <f t="shared" si="27"/>
        <v>0</v>
      </c>
      <c r="I261" s="12">
        <f>단가대비표!V46</f>
        <v>0</v>
      </c>
      <c r="J261" s="13">
        <f t="shared" si="28"/>
        <v>0</v>
      </c>
      <c r="K261" s="12">
        <f t="shared" si="29"/>
        <v>171000</v>
      </c>
      <c r="L261" s="13">
        <f t="shared" si="29"/>
        <v>427.5</v>
      </c>
      <c r="M261" s="8" t="s">
        <v>52</v>
      </c>
      <c r="N261" s="5" t="s">
        <v>366</v>
      </c>
      <c r="O261" s="5" t="s">
        <v>710</v>
      </c>
      <c r="P261" s="5" t="s">
        <v>62</v>
      </c>
      <c r="Q261" s="5" t="s">
        <v>62</v>
      </c>
      <c r="R261" s="5" t="s">
        <v>61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5" t="s">
        <v>52</v>
      </c>
      <c r="AK261" s="5" t="s">
        <v>924</v>
      </c>
      <c r="AL261" s="5" t="s">
        <v>52</v>
      </c>
      <c r="AM261" s="5" t="s">
        <v>52</v>
      </c>
    </row>
    <row r="262" spans="1:39" ht="30" customHeight="1">
      <c r="A262" s="8" t="s">
        <v>712</v>
      </c>
      <c r="B262" s="8" t="s">
        <v>713</v>
      </c>
      <c r="C262" s="8" t="s">
        <v>714</v>
      </c>
      <c r="D262" s="9">
        <v>26</v>
      </c>
      <c r="E262" s="12">
        <f>단가대비표!O45</f>
        <v>95</v>
      </c>
      <c r="F262" s="13">
        <f t="shared" si="26"/>
        <v>2470</v>
      </c>
      <c r="G262" s="12">
        <f>단가대비표!P45</f>
        <v>0</v>
      </c>
      <c r="H262" s="13">
        <f t="shared" si="27"/>
        <v>0</v>
      </c>
      <c r="I262" s="12">
        <f>단가대비표!V45</f>
        <v>0</v>
      </c>
      <c r="J262" s="13">
        <f t="shared" si="28"/>
        <v>0</v>
      </c>
      <c r="K262" s="12">
        <f t="shared" si="29"/>
        <v>95</v>
      </c>
      <c r="L262" s="13">
        <f t="shared" si="29"/>
        <v>2470</v>
      </c>
      <c r="M262" s="8" t="s">
        <v>52</v>
      </c>
      <c r="N262" s="5" t="s">
        <v>366</v>
      </c>
      <c r="O262" s="5" t="s">
        <v>715</v>
      </c>
      <c r="P262" s="5" t="s">
        <v>62</v>
      </c>
      <c r="Q262" s="5" t="s">
        <v>62</v>
      </c>
      <c r="R262" s="5" t="s">
        <v>61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5" t="s">
        <v>52</v>
      </c>
      <c r="AK262" s="5" t="s">
        <v>925</v>
      </c>
      <c r="AL262" s="5" t="s">
        <v>52</v>
      </c>
      <c r="AM262" s="5" t="s">
        <v>52</v>
      </c>
    </row>
    <row r="263" spans="1:39" ht="30" customHeight="1">
      <c r="A263" s="8" t="s">
        <v>717</v>
      </c>
      <c r="B263" s="8" t="s">
        <v>718</v>
      </c>
      <c r="C263" s="8" t="s">
        <v>306</v>
      </c>
      <c r="D263" s="9">
        <v>2.0000000000000001E-4</v>
      </c>
      <c r="E263" s="12">
        <f>단가대비표!O48</f>
        <v>0</v>
      </c>
      <c r="F263" s="13">
        <f t="shared" si="26"/>
        <v>0</v>
      </c>
      <c r="G263" s="12">
        <f>단가대비표!P48</f>
        <v>0</v>
      </c>
      <c r="H263" s="13">
        <f t="shared" si="27"/>
        <v>0</v>
      </c>
      <c r="I263" s="12">
        <f>단가대비표!V48</f>
        <v>93000</v>
      </c>
      <c r="J263" s="13">
        <f t="shared" si="28"/>
        <v>18.600000000000001</v>
      </c>
      <c r="K263" s="12">
        <f t="shared" si="29"/>
        <v>93000</v>
      </c>
      <c r="L263" s="13">
        <f t="shared" si="29"/>
        <v>18.600000000000001</v>
      </c>
      <c r="M263" s="8" t="s">
        <v>52</v>
      </c>
      <c r="N263" s="5" t="s">
        <v>366</v>
      </c>
      <c r="O263" s="5" t="s">
        <v>719</v>
      </c>
      <c r="P263" s="5" t="s">
        <v>62</v>
      </c>
      <c r="Q263" s="5" t="s">
        <v>62</v>
      </c>
      <c r="R263" s="5" t="s">
        <v>61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5" t="s">
        <v>52</v>
      </c>
      <c r="AK263" s="5" t="s">
        <v>926</v>
      </c>
      <c r="AL263" s="5" t="s">
        <v>52</v>
      </c>
      <c r="AM263" s="5" t="s">
        <v>52</v>
      </c>
    </row>
    <row r="264" spans="1:39" ht="30" customHeight="1">
      <c r="A264" s="8" t="s">
        <v>240</v>
      </c>
      <c r="B264" s="8" t="s">
        <v>364</v>
      </c>
      <c r="C264" s="8" t="s">
        <v>422</v>
      </c>
      <c r="D264" s="9">
        <v>1</v>
      </c>
      <c r="E264" s="12">
        <f>단가대비표!O73</f>
        <v>9920</v>
      </c>
      <c r="F264" s="13">
        <f t="shared" si="26"/>
        <v>9920</v>
      </c>
      <c r="G264" s="12">
        <f>단가대비표!P73</f>
        <v>0</v>
      </c>
      <c r="H264" s="13">
        <f t="shared" si="27"/>
        <v>0</v>
      </c>
      <c r="I264" s="12">
        <f>단가대비표!V73</f>
        <v>0</v>
      </c>
      <c r="J264" s="13">
        <f t="shared" si="28"/>
        <v>0</v>
      </c>
      <c r="K264" s="12">
        <f t="shared" si="29"/>
        <v>9920</v>
      </c>
      <c r="L264" s="13">
        <f t="shared" si="29"/>
        <v>9920</v>
      </c>
      <c r="M264" s="8" t="s">
        <v>52</v>
      </c>
      <c r="N264" s="5" t="s">
        <v>366</v>
      </c>
      <c r="O264" s="5" t="s">
        <v>927</v>
      </c>
      <c r="P264" s="5" t="s">
        <v>62</v>
      </c>
      <c r="Q264" s="5" t="s">
        <v>62</v>
      </c>
      <c r="R264" s="5" t="s">
        <v>61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5" t="s">
        <v>52</v>
      </c>
      <c r="AK264" s="5" t="s">
        <v>928</v>
      </c>
      <c r="AL264" s="5" t="s">
        <v>52</v>
      </c>
      <c r="AM264" s="5" t="s">
        <v>52</v>
      </c>
    </row>
    <row r="265" spans="1:39" ht="30" customHeight="1">
      <c r="A265" s="8" t="s">
        <v>644</v>
      </c>
      <c r="B265" s="8" t="s">
        <v>564</v>
      </c>
      <c r="C265" s="8" t="s">
        <v>565</v>
      </c>
      <c r="D265" s="9">
        <v>3.5000000000000003E-2</v>
      </c>
      <c r="E265" s="12">
        <f>단가대비표!O114</f>
        <v>0</v>
      </c>
      <c r="F265" s="13">
        <f t="shared" si="26"/>
        <v>0</v>
      </c>
      <c r="G265" s="12">
        <f>단가대비표!P114</f>
        <v>122918</v>
      </c>
      <c r="H265" s="13">
        <f t="shared" si="27"/>
        <v>4302.1000000000004</v>
      </c>
      <c r="I265" s="12">
        <f>단가대비표!V114</f>
        <v>0</v>
      </c>
      <c r="J265" s="13">
        <f t="shared" si="28"/>
        <v>0</v>
      </c>
      <c r="K265" s="12">
        <f t="shared" si="29"/>
        <v>122918</v>
      </c>
      <c r="L265" s="13">
        <f t="shared" si="29"/>
        <v>4302.1000000000004</v>
      </c>
      <c r="M265" s="8" t="s">
        <v>52</v>
      </c>
      <c r="N265" s="5" t="s">
        <v>366</v>
      </c>
      <c r="O265" s="5" t="s">
        <v>645</v>
      </c>
      <c r="P265" s="5" t="s">
        <v>62</v>
      </c>
      <c r="Q265" s="5" t="s">
        <v>62</v>
      </c>
      <c r="R265" s="5" t="s">
        <v>61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5" t="s">
        <v>52</v>
      </c>
      <c r="AK265" s="5" t="s">
        <v>929</v>
      </c>
      <c r="AL265" s="5" t="s">
        <v>52</v>
      </c>
      <c r="AM265" s="5" t="s">
        <v>52</v>
      </c>
    </row>
    <row r="266" spans="1:39" ht="30" customHeight="1">
      <c r="A266" s="8" t="s">
        <v>724</v>
      </c>
      <c r="B266" s="8" t="s">
        <v>564</v>
      </c>
      <c r="C266" s="8" t="s">
        <v>565</v>
      </c>
      <c r="D266" s="9">
        <v>0.04</v>
      </c>
      <c r="E266" s="12">
        <f>단가대비표!O110</f>
        <v>0</v>
      </c>
      <c r="F266" s="13">
        <f t="shared" si="26"/>
        <v>0</v>
      </c>
      <c r="G266" s="12">
        <f>단가대비표!P110</f>
        <v>123074</v>
      </c>
      <c r="H266" s="13">
        <f t="shared" si="27"/>
        <v>4922.8999999999996</v>
      </c>
      <c r="I266" s="12">
        <f>단가대비표!V110</f>
        <v>0</v>
      </c>
      <c r="J266" s="13">
        <f t="shared" si="28"/>
        <v>0</v>
      </c>
      <c r="K266" s="12">
        <f t="shared" si="29"/>
        <v>123074</v>
      </c>
      <c r="L266" s="13">
        <f t="shared" si="29"/>
        <v>4922.8999999999996</v>
      </c>
      <c r="M266" s="8" t="s">
        <v>52</v>
      </c>
      <c r="N266" s="5" t="s">
        <v>366</v>
      </c>
      <c r="O266" s="5" t="s">
        <v>725</v>
      </c>
      <c r="P266" s="5" t="s">
        <v>62</v>
      </c>
      <c r="Q266" s="5" t="s">
        <v>62</v>
      </c>
      <c r="R266" s="5" t="s">
        <v>61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5" t="s">
        <v>52</v>
      </c>
      <c r="AK266" s="5" t="s">
        <v>930</v>
      </c>
      <c r="AL266" s="5" t="s">
        <v>52</v>
      </c>
      <c r="AM266" s="5" t="s">
        <v>52</v>
      </c>
    </row>
    <row r="267" spans="1:39" ht="30" customHeight="1">
      <c r="A267" s="8" t="s">
        <v>563</v>
      </c>
      <c r="B267" s="8" t="s">
        <v>564</v>
      </c>
      <c r="C267" s="8" t="s">
        <v>565</v>
      </c>
      <c r="D267" s="9">
        <v>2.5000000000000001E-2</v>
      </c>
      <c r="E267" s="12">
        <f>단가대비표!O109</f>
        <v>0</v>
      </c>
      <c r="F267" s="13">
        <f t="shared" si="26"/>
        <v>0</v>
      </c>
      <c r="G267" s="12">
        <f>단가대비표!P109</f>
        <v>102628</v>
      </c>
      <c r="H267" s="13">
        <f t="shared" si="27"/>
        <v>2565.6999999999998</v>
      </c>
      <c r="I267" s="12">
        <f>단가대비표!V109</f>
        <v>0</v>
      </c>
      <c r="J267" s="13">
        <f t="shared" si="28"/>
        <v>0</v>
      </c>
      <c r="K267" s="12">
        <f t="shared" si="29"/>
        <v>102628</v>
      </c>
      <c r="L267" s="13">
        <f t="shared" si="29"/>
        <v>2565.6999999999998</v>
      </c>
      <c r="M267" s="8" t="s">
        <v>52</v>
      </c>
      <c r="N267" s="5" t="s">
        <v>366</v>
      </c>
      <c r="O267" s="5" t="s">
        <v>566</v>
      </c>
      <c r="P267" s="5" t="s">
        <v>62</v>
      </c>
      <c r="Q267" s="5" t="s">
        <v>62</v>
      </c>
      <c r="R267" s="5" t="s">
        <v>61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5" t="s">
        <v>52</v>
      </c>
      <c r="AK267" s="5" t="s">
        <v>931</v>
      </c>
      <c r="AL267" s="5" t="s">
        <v>52</v>
      </c>
      <c r="AM267" s="5" t="s">
        <v>52</v>
      </c>
    </row>
    <row r="268" spans="1:39" ht="30" customHeight="1">
      <c r="A268" s="8" t="s">
        <v>561</v>
      </c>
      <c r="B268" s="8" t="s">
        <v>52</v>
      </c>
      <c r="C268" s="8" t="s">
        <v>52</v>
      </c>
      <c r="D268" s="9"/>
      <c r="E268" s="12"/>
      <c r="F268" s="13">
        <f>TRUNC(SUMIF(N260:N267, N259, F260:F267),0)</f>
        <v>12817</v>
      </c>
      <c r="G268" s="12"/>
      <c r="H268" s="13">
        <f>TRUNC(SUMIF(N260:N267, N259, H260:H267),0)</f>
        <v>11790</v>
      </c>
      <c r="I268" s="12"/>
      <c r="J268" s="13">
        <f>TRUNC(SUMIF(N260:N267, N259, J260:J267),0)</f>
        <v>46</v>
      </c>
      <c r="K268" s="12"/>
      <c r="L268" s="13">
        <f>F268+H268+J268</f>
        <v>24653</v>
      </c>
      <c r="M268" s="8" t="s">
        <v>52</v>
      </c>
      <c r="N268" s="5" t="s">
        <v>71</v>
      </c>
      <c r="O268" s="5" t="s">
        <v>71</v>
      </c>
      <c r="P268" s="5" t="s">
        <v>52</v>
      </c>
      <c r="Q268" s="5" t="s">
        <v>52</v>
      </c>
      <c r="R268" s="5" t="s">
        <v>52</v>
      </c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5" t="s">
        <v>52</v>
      </c>
      <c r="AK268" s="5" t="s">
        <v>52</v>
      </c>
      <c r="AL268" s="5" t="s">
        <v>52</v>
      </c>
      <c r="AM268" s="5" t="s">
        <v>52</v>
      </c>
    </row>
    <row r="269" spans="1:39" ht="30" customHeight="1">
      <c r="A269" s="9"/>
      <c r="B269" s="9"/>
      <c r="C269" s="9"/>
      <c r="D269" s="9"/>
      <c r="E269" s="12"/>
      <c r="F269" s="13"/>
      <c r="G269" s="12"/>
      <c r="H269" s="13"/>
      <c r="I269" s="12"/>
      <c r="J269" s="13"/>
      <c r="K269" s="12"/>
      <c r="L269" s="13"/>
      <c r="M269" s="9"/>
    </row>
    <row r="270" spans="1:39" ht="30" customHeight="1">
      <c r="A270" s="40" t="s">
        <v>932</v>
      </c>
      <c r="B270" s="40"/>
      <c r="C270" s="40"/>
      <c r="D270" s="40"/>
      <c r="E270" s="41"/>
      <c r="F270" s="42"/>
      <c r="G270" s="41"/>
      <c r="H270" s="42"/>
      <c r="I270" s="41"/>
      <c r="J270" s="42"/>
      <c r="K270" s="41"/>
      <c r="L270" s="42"/>
      <c r="M270" s="40"/>
      <c r="N270" s="2" t="s">
        <v>377</v>
      </c>
    </row>
    <row r="271" spans="1:39" ht="30" customHeight="1">
      <c r="A271" s="8" t="s">
        <v>184</v>
      </c>
      <c r="B271" s="8" t="s">
        <v>933</v>
      </c>
      <c r="C271" s="8" t="s">
        <v>186</v>
      </c>
      <c r="D271" s="9">
        <v>4.6661999999999999</v>
      </c>
      <c r="E271" s="12">
        <f>단가대비표!O95</f>
        <v>2850</v>
      </c>
      <c r="F271" s="13">
        <f>TRUNC(E271*D271,1)</f>
        <v>13298.6</v>
      </c>
      <c r="G271" s="12">
        <f>단가대비표!P95</f>
        <v>0</v>
      </c>
      <c r="H271" s="13">
        <f>TRUNC(G271*D271,1)</f>
        <v>0</v>
      </c>
      <c r="I271" s="12">
        <f>단가대비표!V95</f>
        <v>0</v>
      </c>
      <c r="J271" s="13">
        <f>TRUNC(I271*D271,1)</f>
        <v>0</v>
      </c>
      <c r="K271" s="12">
        <f t="shared" ref="K271:L274" si="30">TRUNC(E271+G271+I271,1)</f>
        <v>2850</v>
      </c>
      <c r="L271" s="13">
        <f t="shared" si="30"/>
        <v>13298.6</v>
      </c>
      <c r="M271" s="8" t="s">
        <v>52</v>
      </c>
      <c r="N271" s="5" t="s">
        <v>377</v>
      </c>
      <c r="O271" s="5" t="s">
        <v>934</v>
      </c>
      <c r="P271" s="5" t="s">
        <v>62</v>
      </c>
      <c r="Q271" s="5" t="s">
        <v>62</v>
      </c>
      <c r="R271" s="5" t="s">
        <v>61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5" t="s">
        <v>52</v>
      </c>
      <c r="AK271" s="5" t="s">
        <v>935</v>
      </c>
      <c r="AL271" s="5" t="s">
        <v>52</v>
      </c>
      <c r="AM271" s="5" t="s">
        <v>52</v>
      </c>
    </row>
    <row r="272" spans="1:39" ht="30" customHeight="1">
      <c r="A272" s="8" t="s">
        <v>230</v>
      </c>
      <c r="B272" s="8" t="s">
        <v>936</v>
      </c>
      <c r="C272" s="8" t="s">
        <v>200</v>
      </c>
      <c r="D272" s="9">
        <v>1.4834E-2</v>
      </c>
      <c r="E272" s="12">
        <f>일위대가목록!E91</f>
        <v>58872</v>
      </c>
      <c r="F272" s="13">
        <f>TRUNC(E272*D272,1)</f>
        <v>873.3</v>
      </c>
      <c r="G272" s="12">
        <f>일위대가목록!F91</f>
        <v>1962409</v>
      </c>
      <c r="H272" s="13">
        <f>TRUNC(G272*D272,1)</f>
        <v>29110.3</v>
      </c>
      <c r="I272" s="12">
        <f>일위대가목록!G91</f>
        <v>0</v>
      </c>
      <c r="J272" s="13">
        <f>TRUNC(I272*D272,1)</f>
        <v>0</v>
      </c>
      <c r="K272" s="12">
        <f t="shared" si="30"/>
        <v>2021281</v>
      </c>
      <c r="L272" s="13">
        <f t="shared" si="30"/>
        <v>29983.599999999999</v>
      </c>
      <c r="M272" s="8" t="s">
        <v>937</v>
      </c>
      <c r="N272" s="5" t="s">
        <v>377</v>
      </c>
      <c r="O272" s="5" t="s">
        <v>938</v>
      </c>
      <c r="P272" s="5" t="s">
        <v>61</v>
      </c>
      <c r="Q272" s="5" t="s">
        <v>62</v>
      </c>
      <c r="R272" s="5" t="s">
        <v>62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5" t="s">
        <v>52</v>
      </c>
      <c r="AK272" s="5" t="s">
        <v>939</v>
      </c>
      <c r="AL272" s="5" t="s">
        <v>52</v>
      </c>
      <c r="AM272" s="5" t="s">
        <v>52</v>
      </c>
    </row>
    <row r="273" spans="1:39" ht="30" customHeight="1">
      <c r="A273" s="8" t="s">
        <v>235</v>
      </c>
      <c r="B273" s="8" t="s">
        <v>236</v>
      </c>
      <c r="C273" s="8" t="s">
        <v>227</v>
      </c>
      <c r="D273" s="9">
        <v>-0.74099999999999999</v>
      </c>
      <c r="E273" s="12">
        <f>단가대비표!O13</f>
        <v>240</v>
      </c>
      <c r="F273" s="13">
        <f>TRUNC(E273*D273,1)</f>
        <v>-177.8</v>
      </c>
      <c r="G273" s="12">
        <f>단가대비표!P13</f>
        <v>0</v>
      </c>
      <c r="H273" s="13">
        <f>TRUNC(G273*D273,1)</f>
        <v>0</v>
      </c>
      <c r="I273" s="12">
        <f>단가대비표!V13</f>
        <v>0</v>
      </c>
      <c r="J273" s="13">
        <f>TRUNC(I273*D273,1)</f>
        <v>0</v>
      </c>
      <c r="K273" s="12">
        <f t="shared" si="30"/>
        <v>240</v>
      </c>
      <c r="L273" s="13">
        <f t="shared" si="30"/>
        <v>-177.8</v>
      </c>
      <c r="M273" s="8" t="s">
        <v>237</v>
      </c>
      <c r="N273" s="5" t="s">
        <v>377</v>
      </c>
      <c r="O273" s="5" t="s">
        <v>893</v>
      </c>
      <c r="P273" s="5" t="s">
        <v>62</v>
      </c>
      <c r="Q273" s="5" t="s">
        <v>62</v>
      </c>
      <c r="R273" s="5" t="s">
        <v>61</v>
      </c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5" t="s">
        <v>52</v>
      </c>
      <c r="AK273" s="5" t="s">
        <v>940</v>
      </c>
      <c r="AL273" s="5" t="s">
        <v>52</v>
      </c>
      <c r="AM273" s="5" t="s">
        <v>52</v>
      </c>
    </row>
    <row r="274" spans="1:39" ht="30" customHeight="1">
      <c r="A274" s="8" t="s">
        <v>245</v>
      </c>
      <c r="B274" s="8" t="s">
        <v>246</v>
      </c>
      <c r="C274" s="8" t="s">
        <v>66</v>
      </c>
      <c r="D274" s="9">
        <v>0.88880000000000003</v>
      </c>
      <c r="E274" s="12">
        <f>일위대가목록!E30</f>
        <v>796</v>
      </c>
      <c r="F274" s="13">
        <f>TRUNC(E274*D274,1)</f>
        <v>707.4</v>
      </c>
      <c r="G274" s="12">
        <f>일위대가목록!F30</f>
        <v>2433</v>
      </c>
      <c r="H274" s="13">
        <f>TRUNC(G274*D274,1)</f>
        <v>2162.4</v>
      </c>
      <c r="I274" s="12">
        <f>일위대가목록!G30</f>
        <v>0</v>
      </c>
      <c r="J274" s="13">
        <f>TRUNC(I274*D274,1)</f>
        <v>0</v>
      </c>
      <c r="K274" s="12">
        <f t="shared" si="30"/>
        <v>3229</v>
      </c>
      <c r="L274" s="13">
        <f t="shared" si="30"/>
        <v>2869.8</v>
      </c>
      <c r="M274" s="8" t="s">
        <v>247</v>
      </c>
      <c r="N274" s="5" t="s">
        <v>377</v>
      </c>
      <c r="O274" s="5" t="s">
        <v>248</v>
      </c>
      <c r="P274" s="5" t="s">
        <v>61</v>
      </c>
      <c r="Q274" s="5" t="s">
        <v>62</v>
      </c>
      <c r="R274" s="5" t="s">
        <v>62</v>
      </c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5" t="s">
        <v>52</v>
      </c>
      <c r="AK274" s="5" t="s">
        <v>941</v>
      </c>
      <c r="AL274" s="5" t="s">
        <v>52</v>
      </c>
      <c r="AM274" s="5" t="s">
        <v>52</v>
      </c>
    </row>
    <row r="275" spans="1:39" ht="30" customHeight="1">
      <c r="A275" s="8" t="s">
        <v>561</v>
      </c>
      <c r="B275" s="8" t="s">
        <v>52</v>
      </c>
      <c r="C275" s="8" t="s">
        <v>52</v>
      </c>
      <c r="D275" s="9"/>
      <c r="E275" s="12"/>
      <c r="F275" s="13">
        <f>TRUNC(SUMIF(N271:N274, N270, F271:F274),0)</f>
        <v>14701</v>
      </c>
      <c r="G275" s="12"/>
      <c r="H275" s="13">
        <f>TRUNC(SUMIF(N271:N274, N270, H271:H274),0)</f>
        <v>31272</v>
      </c>
      <c r="I275" s="12"/>
      <c r="J275" s="13">
        <f>TRUNC(SUMIF(N271:N274, N270, J271:J274),0)</f>
        <v>0</v>
      </c>
      <c r="K275" s="12"/>
      <c r="L275" s="13">
        <f>F275+H275+J275</f>
        <v>45973</v>
      </c>
      <c r="M275" s="8" t="s">
        <v>52</v>
      </c>
      <c r="N275" s="5" t="s">
        <v>71</v>
      </c>
      <c r="O275" s="5" t="s">
        <v>71</v>
      </c>
      <c r="P275" s="5" t="s">
        <v>52</v>
      </c>
      <c r="Q275" s="5" t="s">
        <v>52</v>
      </c>
      <c r="R275" s="5" t="s">
        <v>52</v>
      </c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5" t="s">
        <v>52</v>
      </c>
      <c r="AK275" s="5" t="s">
        <v>52</v>
      </c>
      <c r="AL275" s="5" t="s">
        <v>52</v>
      </c>
      <c r="AM275" s="5" t="s">
        <v>52</v>
      </c>
    </row>
    <row r="276" spans="1:39" ht="30" customHeight="1">
      <c r="A276" s="9"/>
      <c r="B276" s="9"/>
      <c r="C276" s="9"/>
      <c r="D276" s="9"/>
      <c r="E276" s="12"/>
      <c r="F276" s="13"/>
      <c r="G276" s="12"/>
      <c r="H276" s="13"/>
      <c r="I276" s="12"/>
      <c r="J276" s="13"/>
      <c r="K276" s="12"/>
      <c r="L276" s="13"/>
      <c r="M276" s="9"/>
    </row>
    <row r="277" spans="1:39" ht="30" customHeight="1">
      <c r="A277" s="40" t="s">
        <v>942</v>
      </c>
      <c r="B277" s="40"/>
      <c r="C277" s="40"/>
      <c r="D277" s="40"/>
      <c r="E277" s="41"/>
      <c r="F277" s="42"/>
      <c r="G277" s="41"/>
      <c r="H277" s="42"/>
      <c r="I277" s="41"/>
      <c r="J277" s="42"/>
      <c r="K277" s="41"/>
      <c r="L277" s="42"/>
      <c r="M277" s="40"/>
      <c r="N277" s="2" t="s">
        <v>381</v>
      </c>
    </row>
    <row r="278" spans="1:39" ht="30" customHeight="1">
      <c r="A278" s="8" t="s">
        <v>184</v>
      </c>
      <c r="B278" s="8" t="s">
        <v>933</v>
      </c>
      <c r="C278" s="8" t="s">
        <v>186</v>
      </c>
      <c r="D278" s="9">
        <v>6.2831999999999999</v>
      </c>
      <c r="E278" s="12">
        <f>단가대비표!O95</f>
        <v>2850</v>
      </c>
      <c r="F278" s="13">
        <f>TRUNC(E278*D278,1)</f>
        <v>17907.099999999999</v>
      </c>
      <c r="G278" s="12">
        <f>단가대비표!P95</f>
        <v>0</v>
      </c>
      <c r="H278" s="13">
        <f>TRUNC(G278*D278,1)</f>
        <v>0</v>
      </c>
      <c r="I278" s="12">
        <f>단가대비표!V95</f>
        <v>0</v>
      </c>
      <c r="J278" s="13">
        <f>TRUNC(I278*D278,1)</f>
        <v>0</v>
      </c>
      <c r="K278" s="12">
        <f t="shared" ref="K278:L281" si="31">TRUNC(E278+G278+I278,1)</f>
        <v>2850</v>
      </c>
      <c r="L278" s="13">
        <f t="shared" si="31"/>
        <v>17907.099999999999</v>
      </c>
      <c r="M278" s="8" t="s">
        <v>52</v>
      </c>
      <c r="N278" s="5" t="s">
        <v>381</v>
      </c>
      <c r="O278" s="5" t="s">
        <v>934</v>
      </c>
      <c r="P278" s="5" t="s">
        <v>62</v>
      </c>
      <c r="Q278" s="5" t="s">
        <v>62</v>
      </c>
      <c r="R278" s="5" t="s">
        <v>61</v>
      </c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5" t="s">
        <v>52</v>
      </c>
      <c r="AK278" s="5" t="s">
        <v>943</v>
      </c>
      <c r="AL278" s="5" t="s">
        <v>52</v>
      </c>
      <c r="AM278" s="5" t="s">
        <v>52</v>
      </c>
    </row>
    <row r="279" spans="1:39" ht="30" customHeight="1">
      <c r="A279" s="8" t="s">
        <v>230</v>
      </c>
      <c r="B279" s="8" t="s">
        <v>936</v>
      </c>
      <c r="C279" s="8" t="s">
        <v>200</v>
      </c>
      <c r="D279" s="9">
        <v>1.9973999999999999E-2</v>
      </c>
      <c r="E279" s="12">
        <f>일위대가목록!E91</f>
        <v>58872</v>
      </c>
      <c r="F279" s="13">
        <f>TRUNC(E279*D279,1)</f>
        <v>1175.9000000000001</v>
      </c>
      <c r="G279" s="12">
        <f>일위대가목록!F91</f>
        <v>1962409</v>
      </c>
      <c r="H279" s="13">
        <f>TRUNC(G279*D279,1)</f>
        <v>39197.1</v>
      </c>
      <c r="I279" s="12">
        <f>일위대가목록!G91</f>
        <v>0</v>
      </c>
      <c r="J279" s="13">
        <f>TRUNC(I279*D279,1)</f>
        <v>0</v>
      </c>
      <c r="K279" s="12">
        <f t="shared" si="31"/>
        <v>2021281</v>
      </c>
      <c r="L279" s="13">
        <f t="shared" si="31"/>
        <v>40373</v>
      </c>
      <c r="M279" s="8" t="s">
        <v>937</v>
      </c>
      <c r="N279" s="5" t="s">
        <v>381</v>
      </c>
      <c r="O279" s="5" t="s">
        <v>938</v>
      </c>
      <c r="P279" s="5" t="s">
        <v>61</v>
      </c>
      <c r="Q279" s="5" t="s">
        <v>62</v>
      </c>
      <c r="R279" s="5" t="s">
        <v>62</v>
      </c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5" t="s">
        <v>52</v>
      </c>
      <c r="AK279" s="5" t="s">
        <v>944</v>
      </c>
      <c r="AL279" s="5" t="s">
        <v>52</v>
      </c>
      <c r="AM279" s="5" t="s">
        <v>52</v>
      </c>
    </row>
    <row r="280" spans="1:39" ht="30" customHeight="1">
      <c r="A280" s="8" t="s">
        <v>235</v>
      </c>
      <c r="B280" s="8" t="s">
        <v>236</v>
      </c>
      <c r="C280" s="8" t="s">
        <v>227</v>
      </c>
      <c r="D280" s="9">
        <v>-0.999</v>
      </c>
      <c r="E280" s="12">
        <f>단가대비표!O13</f>
        <v>240</v>
      </c>
      <c r="F280" s="13">
        <f>TRUNC(E280*D280,1)</f>
        <v>-239.7</v>
      </c>
      <c r="G280" s="12">
        <f>단가대비표!P13</f>
        <v>0</v>
      </c>
      <c r="H280" s="13">
        <f>TRUNC(G280*D280,1)</f>
        <v>0</v>
      </c>
      <c r="I280" s="12">
        <f>단가대비표!V13</f>
        <v>0</v>
      </c>
      <c r="J280" s="13">
        <f>TRUNC(I280*D280,1)</f>
        <v>0</v>
      </c>
      <c r="K280" s="12">
        <f t="shared" si="31"/>
        <v>240</v>
      </c>
      <c r="L280" s="13">
        <f t="shared" si="31"/>
        <v>-239.7</v>
      </c>
      <c r="M280" s="8" t="s">
        <v>237</v>
      </c>
      <c r="N280" s="5" t="s">
        <v>381</v>
      </c>
      <c r="O280" s="5" t="s">
        <v>893</v>
      </c>
      <c r="P280" s="5" t="s">
        <v>62</v>
      </c>
      <c r="Q280" s="5" t="s">
        <v>62</v>
      </c>
      <c r="R280" s="5" t="s">
        <v>61</v>
      </c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5" t="s">
        <v>52</v>
      </c>
      <c r="AK280" s="5" t="s">
        <v>945</v>
      </c>
      <c r="AL280" s="5" t="s">
        <v>52</v>
      </c>
      <c r="AM280" s="5" t="s">
        <v>52</v>
      </c>
    </row>
    <row r="281" spans="1:39" ht="30" customHeight="1">
      <c r="A281" s="8" t="s">
        <v>245</v>
      </c>
      <c r="B281" s="8" t="s">
        <v>246</v>
      </c>
      <c r="C281" s="8" t="s">
        <v>66</v>
      </c>
      <c r="D281" s="9">
        <v>1.1968000000000001</v>
      </c>
      <c r="E281" s="12">
        <f>일위대가목록!E30</f>
        <v>796</v>
      </c>
      <c r="F281" s="13">
        <f>TRUNC(E281*D281,1)</f>
        <v>952.6</v>
      </c>
      <c r="G281" s="12">
        <f>일위대가목록!F30</f>
        <v>2433</v>
      </c>
      <c r="H281" s="13">
        <f>TRUNC(G281*D281,1)</f>
        <v>2911.8</v>
      </c>
      <c r="I281" s="12">
        <f>일위대가목록!G30</f>
        <v>0</v>
      </c>
      <c r="J281" s="13">
        <f>TRUNC(I281*D281,1)</f>
        <v>0</v>
      </c>
      <c r="K281" s="12">
        <f t="shared" si="31"/>
        <v>3229</v>
      </c>
      <c r="L281" s="13">
        <f t="shared" si="31"/>
        <v>3864.4</v>
      </c>
      <c r="M281" s="8" t="s">
        <v>247</v>
      </c>
      <c r="N281" s="5" t="s">
        <v>381</v>
      </c>
      <c r="O281" s="5" t="s">
        <v>248</v>
      </c>
      <c r="P281" s="5" t="s">
        <v>61</v>
      </c>
      <c r="Q281" s="5" t="s">
        <v>62</v>
      </c>
      <c r="R281" s="5" t="s">
        <v>62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5" t="s">
        <v>52</v>
      </c>
      <c r="AK281" s="5" t="s">
        <v>946</v>
      </c>
      <c r="AL281" s="5" t="s">
        <v>52</v>
      </c>
      <c r="AM281" s="5" t="s">
        <v>52</v>
      </c>
    </row>
    <row r="282" spans="1:39" ht="30" customHeight="1">
      <c r="A282" s="8" t="s">
        <v>561</v>
      </c>
      <c r="B282" s="8" t="s">
        <v>52</v>
      </c>
      <c r="C282" s="8" t="s">
        <v>52</v>
      </c>
      <c r="D282" s="9"/>
      <c r="E282" s="12"/>
      <c r="F282" s="13">
        <f>TRUNC(SUMIF(N278:N281, N277, F278:F281),0)</f>
        <v>19795</v>
      </c>
      <c r="G282" s="12"/>
      <c r="H282" s="13">
        <f>TRUNC(SUMIF(N278:N281, N277, H278:H281),0)</f>
        <v>42108</v>
      </c>
      <c r="I282" s="12"/>
      <c r="J282" s="13">
        <f>TRUNC(SUMIF(N278:N281, N277, J278:J281),0)</f>
        <v>0</v>
      </c>
      <c r="K282" s="12"/>
      <c r="L282" s="13">
        <f>F282+H282+J282</f>
        <v>61903</v>
      </c>
      <c r="M282" s="8" t="s">
        <v>52</v>
      </c>
      <c r="N282" s="5" t="s">
        <v>71</v>
      </c>
      <c r="O282" s="5" t="s">
        <v>71</v>
      </c>
      <c r="P282" s="5" t="s">
        <v>52</v>
      </c>
      <c r="Q282" s="5" t="s">
        <v>52</v>
      </c>
      <c r="R282" s="5" t="s">
        <v>52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5" t="s">
        <v>52</v>
      </c>
      <c r="AK282" s="5" t="s">
        <v>52</v>
      </c>
      <c r="AL282" s="5" t="s">
        <v>52</v>
      </c>
      <c r="AM282" s="5" t="s">
        <v>52</v>
      </c>
    </row>
    <row r="283" spans="1:39" ht="30" customHeight="1">
      <c r="A283" s="9"/>
      <c r="B283" s="9"/>
      <c r="C283" s="9"/>
      <c r="D283" s="9"/>
      <c r="E283" s="12"/>
      <c r="F283" s="13"/>
      <c r="G283" s="12"/>
      <c r="H283" s="13"/>
      <c r="I283" s="12"/>
      <c r="J283" s="13"/>
      <c r="K283" s="12"/>
      <c r="L283" s="13"/>
      <c r="M283" s="9"/>
    </row>
    <row r="284" spans="1:39" ht="30" customHeight="1">
      <c r="A284" s="40" t="s">
        <v>947</v>
      </c>
      <c r="B284" s="40"/>
      <c r="C284" s="40"/>
      <c r="D284" s="40"/>
      <c r="E284" s="41"/>
      <c r="F284" s="42"/>
      <c r="G284" s="41"/>
      <c r="H284" s="42"/>
      <c r="I284" s="41"/>
      <c r="J284" s="42"/>
      <c r="K284" s="41"/>
      <c r="L284" s="42"/>
      <c r="M284" s="40"/>
      <c r="N284" s="2" t="s">
        <v>385</v>
      </c>
    </row>
    <row r="285" spans="1:39" ht="30" customHeight="1">
      <c r="A285" s="8" t="s">
        <v>184</v>
      </c>
      <c r="B285" s="8" t="s">
        <v>933</v>
      </c>
      <c r="C285" s="8" t="s">
        <v>186</v>
      </c>
      <c r="D285" s="9">
        <v>6.2831999999999999</v>
      </c>
      <c r="E285" s="12">
        <f>단가대비표!O95</f>
        <v>2850</v>
      </c>
      <c r="F285" s="13">
        <f>TRUNC(E285*D285,1)</f>
        <v>17907.099999999999</v>
      </c>
      <c r="G285" s="12">
        <f>단가대비표!P95</f>
        <v>0</v>
      </c>
      <c r="H285" s="13">
        <f>TRUNC(G285*D285,1)</f>
        <v>0</v>
      </c>
      <c r="I285" s="12">
        <f>단가대비표!V95</f>
        <v>0</v>
      </c>
      <c r="J285" s="13">
        <f>TRUNC(I285*D285,1)</f>
        <v>0</v>
      </c>
      <c r="K285" s="12">
        <f t="shared" ref="K285:L288" si="32">TRUNC(E285+G285+I285,1)</f>
        <v>2850</v>
      </c>
      <c r="L285" s="13">
        <f t="shared" si="32"/>
        <v>17907.099999999999</v>
      </c>
      <c r="M285" s="8" t="s">
        <v>52</v>
      </c>
      <c r="N285" s="5" t="s">
        <v>385</v>
      </c>
      <c r="O285" s="5" t="s">
        <v>934</v>
      </c>
      <c r="P285" s="5" t="s">
        <v>62</v>
      </c>
      <c r="Q285" s="5" t="s">
        <v>62</v>
      </c>
      <c r="R285" s="5" t="s">
        <v>61</v>
      </c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5" t="s">
        <v>52</v>
      </c>
      <c r="AK285" s="5" t="s">
        <v>948</v>
      </c>
      <c r="AL285" s="5" t="s">
        <v>52</v>
      </c>
      <c r="AM285" s="5" t="s">
        <v>52</v>
      </c>
    </row>
    <row r="286" spans="1:39" ht="30" customHeight="1">
      <c r="A286" s="8" t="s">
        <v>230</v>
      </c>
      <c r="B286" s="8" t="s">
        <v>936</v>
      </c>
      <c r="C286" s="8" t="s">
        <v>200</v>
      </c>
      <c r="D286" s="9">
        <v>1.9973999999999999E-2</v>
      </c>
      <c r="E286" s="12">
        <f>일위대가목록!E91</f>
        <v>58872</v>
      </c>
      <c r="F286" s="13">
        <f>TRUNC(E286*D286,1)</f>
        <v>1175.9000000000001</v>
      </c>
      <c r="G286" s="12">
        <f>일위대가목록!F91</f>
        <v>1962409</v>
      </c>
      <c r="H286" s="13">
        <f>TRUNC(G286*D286,1)</f>
        <v>39197.1</v>
      </c>
      <c r="I286" s="12">
        <f>일위대가목록!G91</f>
        <v>0</v>
      </c>
      <c r="J286" s="13">
        <f>TRUNC(I286*D286,1)</f>
        <v>0</v>
      </c>
      <c r="K286" s="12">
        <f t="shared" si="32"/>
        <v>2021281</v>
      </c>
      <c r="L286" s="13">
        <f t="shared" si="32"/>
        <v>40373</v>
      </c>
      <c r="M286" s="8" t="s">
        <v>937</v>
      </c>
      <c r="N286" s="5" t="s">
        <v>385</v>
      </c>
      <c r="O286" s="5" t="s">
        <v>938</v>
      </c>
      <c r="P286" s="5" t="s">
        <v>61</v>
      </c>
      <c r="Q286" s="5" t="s">
        <v>62</v>
      </c>
      <c r="R286" s="5" t="s">
        <v>62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5" t="s">
        <v>52</v>
      </c>
      <c r="AK286" s="5" t="s">
        <v>949</v>
      </c>
      <c r="AL286" s="5" t="s">
        <v>52</v>
      </c>
      <c r="AM286" s="5" t="s">
        <v>52</v>
      </c>
    </row>
    <row r="287" spans="1:39" ht="30" customHeight="1">
      <c r="A287" s="8" t="s">
        <v>235</v>
      </c>
      <c r="B287" s="8" t="s">
        <v>236</v>
      </c>
      <c r="C287" s="8" t="s">
        <v>227</v>
      </c>
      <c r="D287" s="9">
        <v>-0.999</v>
      </c>
      <c r="E287" s="12">
        <f>단가대비표!O13</f>
        <v>240</v>
      </c>
      <c r="F287" s="13">
        <f>TRUNC(E287*D287,1)</f>
        <v>-239.7</v>
      </c>
      <c r="G287" s="12">
        <f>단가대비표!P13</f>
        <v>0</v>
      </c>
      <c r="H287" s="13">
        <f>TRUNC(G287*D287,1)</f>
        <v>0</v>
      </c>
      <c r="I287" s="12">
        <f>단가대비표!V13</f>
        <v>0</v>
      </c>
      <c r="J287" s="13">
        <f>TRUNC(I287*D287,1)</f>
        <v>0</v>
      </c>
      <c r="K287" s="12">
        <f t="shared" si="32"/>
        <v>240</v>
      </c>
      <c r="L287" s="13">
        <f t="shared" si="32"/>
        <v>-239.7</v>
      </c>
      <c r="M287" s="8" t="s">
        <v>237</v>
      </c>
      <c r="N287" s="5" t="s">
        <v>385</v>
      </c>
      <c r="O287" s="5" t="s">
        <v>893</v>
      </c>
      <c r="P287" s="5" t="s">
        <v>62</v>
      </c>
      <c r="Q287" s="5" t="s">
        <v>62</v>
      </c>
      <c r="R287" s="5" t="s">
        <v>61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5" t="s">
        <v>52</v>
      </c>
      <c r="AK287" s="5" t="s">
        <v>950</v>
      </c>
      <c r="AL287" s="5" t="s">
        <v>52</v>
      </c>
      <c r="AM287" s="5" t="s">
        <v>52</v>
      </c>
    </row>
    <row r="288" spans="1:39" ht="30" customHeight="1">
      <c r="A288" s="8" t="s">
        <v>245</v>
      </c>
      <c r="B288" s="8" t="s">
        <v>246</v>
      </c>
      <c r="C288" s="8" t="s">
        <v>66</v>
      </c>
      <c r="D288" s="9">
        <v>1.1968000000000001</v>
      </c>
      <c r="E288" s="12">
        <f>일위대가목록!E30</f>
        <v>796</v>
      </c>
      <c r="F288" s="13">
        <f>TRUNC(E288*D288,1)</f>
        <v>952.6</v>
      </c>
      <c r="G288" s="12">
        <f>일위대가목록!F30</f>
        <v>2433</v>
      </c>
      <c r="H288" s="13">
        <f>TRUNC(G288*D288,1)</f>
        <v>2911.8</v>
      </c>
      <c r="I288" s="12">
        <f>일위대가목록!G30</f>
        <v>0</v>
      </c>
      <c r="J288" s="13">
        <f>TRUNC(I288*D288,1)</f>
        <v>0</v>
      </c>
      <c r="K288" s="12">
        <f t="shared" si="32"/>
        <v>3229</v>
      </c>
      <c r="L288" s="13">
        <f t="shared" si="32"/>
        <v>3864.4</v>
      </c>
      <c r="M288" s="8" t="s">
        <v>247</v>
      </c>
      <c r="N288" s="5" t="s">
        <v>385</v>
      </c>
      <c r="O288" s="5" t="s">
        <v>248</v>
      </c>
      <c r="P288" s="5" t="s">
        <v>61</v>
      </c>
      <c r="Q288" s="5" t="s">
        <v>62</v>
      </c>
      <c r="R288" s="5" t="s">
        <v>62</v>
      </c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5" t="s">
        <v>52</v>
      </c>
      <c r="AK288" s="5" t="s">
        <v>951</v>
      </c>
      <c r="AL288" s="5" t="s">
        <v>52</v>
      </c>
      <c r="AM288" s="5" t="s">
        <v>52</v>
      </c>
    </row>
    <row r="289" spans="1:39" ht="30" customHeight="1">
      <c r="A289" s="8" t="s">
        <v>561</v>
      </c>
      <c r="B289" s="8" t="s">
        <v>52</v>
      </c>
      <c r="C289" s="8" t="s">
        <v>52</v>
      </c>
      <c r="D289" s="9"/>
      <c r="E289" s="12"/>
      <c r="F289" s="13">
        <f>TRUNC(SUMIF(N285:N288, N284, F285:F288),0)</f>
        <v>19795</v>
      </c>
      <c r="G289" s="12"/>
      <c r="H289" s="13">
        <f>TRUNC(SUMIF(N285:N288, N284, H285:H288),0)</f>
        <v>42108</v>
      </c>
      <c r="I289" s="12"/>
      <c r="J289" s="13">
        <f>TRUNC(SUMIF(N285:N288, N284, J285:J288),0)</f>
        <v>0</v>
      </c>
      <c r="K289" s="12"/>
      <c r="L289" s="13">
        <f>F289+H289+J289</f>
        <v>61903</v>
      </c>
      <c r="M289" s="8" t="s">
        <v>52</v>
      </c>
      <c r="N289" s="5" t="s">
        <v>71</v>
      </c>
      <c r="O289" s="5" t="s">
        <v>71</v>
      </c>
      <c r="P289" s="5" t="s">
        <v>52</v>
      </c>
      <c r="Q289" s="5" t="s">
        <v>52</v>
      </c>
      <c r="R289" s="5" t="s">
        <v>52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5" t="s">
        <v>52</v>
      </c>
      <c r="AK289" s="5" t="s">
        <v>52</v>
      </c>
      <c r="AL289" s="5" t="s">
        <v>52</v>
      </c>
      <c r="AM289" s="5" t="s">
        <v>52</v>
      </c>
    </row>
    <row r="290" spans="1:39" ht="30" customHeight="1">
      <c r="A290" s="9"/>
      <c r="B290" s="9"/>
      <c r="C290" s="9"/>
      <c r="D290" s="9"/>
      <c r="E290" s="12"/>
      <c r="F290" s="13"/>
      <c r="G290" s="12"/>
      <c r="H290" s="13"/>
      <c r="I290" s="12"/>
      <c r="J290" s="13"/>
      <c r="K290" s="12"/>
      <c r="L290" s="13"/>
      <c r="M290" s="9"/>
    </row>
    <row r="291" spans="1:39" ht="30" customHeight="1">
      <c r="A291" s="40" t="s">
        <v>952</v>
      </c>
      <c r="B291" s="40"/>
      <c r="C291" s="40"/>
      <c r="D291" s="40"/>
      <c r="E291" s="41"/>
      <c r="F291" s="42"/>
      <c r="G291" s="41"/>
      <c r="H291" s="42"/>
      <c r="I291" s="41"/>
      <c r="J291" s="42"/>
      <c r="K291" s="41"/>
      <c r="L291" s="42"/>
      <c r="M291" s="40"/>
      <c r="N291" s="2" t="s">
        <v>391</v>
      </c>
    </row>
    <row r="292" spans="1:39" ht="30" customHeight="1">
      <c r="A292" s="8" t="s">
        <v>857</v>
      </c>
      <c r="B292" s="8" t="s">
        <v>858</v>
      </c>
      <c r="C292" s="8" t="s">
        <v>186</v>
      </c>
      <c r="D292" s="9">
        <v>1.373</v>
      </c>
      <c r="E292" s="12">
        <f>단가대비표!O103</f>
        <v>1080</v>
      </c>
      <c r="F292" s="13">
        <f t="shared" ref="F292:F297" si="33">TRUNC(E292*D292,1)</f>
        <v>1482.8</v>
      </c>
      <c r="G292" s="12">
        <f>단가대비표!P103</f>
        <v>0</v>
      </c>
      <c r="H292" s="13">
        <f t="shared" ref="H292:H297" si="34">TRUNC(G292*D292,1)</f>
        <v>0</v>
      </c>
      <c r="I292" s="12">
        <f>단가대비표!V103</f>
        <v>0</v>
      </c>
      <c r="J292" s="13">
        <f t="shared" ref="J292:J297" si="35">TRUNC(I292*D292,1)</f>
        <v>0</v>
      </c>
      <c r="K292" s="12">
        <f t="shared" ref="K292:L297" si="36">TRUNC(E292+G292+I292,1)</f>
        <v>1080</v>
      </c>
      <c r="L292" s="13">
        <f t="shared" si="36"/>
        <v>1482.8</v>
      </c>
      <c r="M292" s="8" t="s">
        <v>52</v>
      </c>
      <c r="N292" s="5" t="s">
        <v>391</v>
      </c>
      <c r="O292" s="5" t="s">
        <v>859</v>
      </c>
      <c r="P292" s="5" t="s">
        <v>62</v>
      </c>
      <c r="Q292" s="5" t="s">
        <v>62</v>
      </c>
      <c r="R292" s="5" t="s">
        <v>61</v>
      </c>
      <c r="S292" s="1"/>
      <c r="T292" s="1"/>
      <c r="U292" s="1"/>
      <c r="V292" s="1">
        <v>1</v>
      </c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5" t="s">
        <v>52</v>
      </c>
      <c r="AK292" s="5" t="s">
        <v>953</v>
      </c>
      <c r="AL292" s="5" t="s">
        <v>52</v>
      </c>
      <c r="AM292" s="5" t="s">
        <v>52</v>
      </c>
    </row>
    <row r="293" spans="1:39" ht="30" customHeight="1">
      <c r="A293" s="8" t="s">
        <v>857</v>
      </c>
      <c r="B293" s="8" t="s">
        <v>954</v>
      </c>
      <c r="C293" s="8" t="s">
        <v>186</v>
      </c>
      <c r="D293" s="9">
        <v>8.5000000000000006E-2</v>
      </c>
      <c r="E293" s="12">
        <f>단가대비표!O104</f>
        <v>1300</v>
      </c>
      <c r="F293" s="13">
        <f t="shared" si="33"/>
        <v>110.5</v>
      </c>
      <c r="G293" s="12">
        <f>단가대비표!P104</f>
        <v>0</v>
      </c>
      <c r="H293" s="13">
        <f t="shared" si="34"/>
        <v>0</v>
      </c>
      <c r="I293" s="12">
        <f>단가대비표!V104</f>
        <v>0</v>
      </c>
      <c r="J293" s="13">
        <f t="shared" si="35"/>
        <v>0</v>
      </c>
      <c r="K293" s="12">
        <f t="shared" si="36"/>
        <v>1300</v>
      </c>
      <c r="L293" s="13">
        <f t="shared" si="36"/>
        <v>110.5</v>
      </c>
      <c r="M293" s="8" t="s">
        <v>52</v>
      </c>
      <c r="N293" s="5" t="s">
        <v>391</v>
      </c>
      <c r="O293" s="5" t="s">
        <v>955</v>
      </c>
      <c r="P293" s="5" t="s">
        <v>62</v>
      </c>
      <c r="Q293" s="5" t="s">
        <v>62</v>
      </c>
      <c r="R293" s="5" t="s">
        <v>61</v>
      </c>
      <c r="S293" s="1"/>
      <c r="T293" s="1"/>
      <c r="U293" s="1"/>
      <c r="V293" s="1">
        <v>1</v>
      </c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5" t="s">
        <v>52</v>
      </c>
      <c r="AK293" s="5" t="s">
        <v>956</v>
      </c>
      <c r="AL293" s="5" t="s">
        <v>52</v>
      </c>
      <c r="AM293" s="5" t="s">
        <v>52</v>
      </c>
    </row>
    <row r="294" spans="1:39" ht="30" customHeight="1">
      <c r="A294" s="8" t="s">
        <v>654</v>
      </c>
      <c r="B294" s="8" t="s">
        <v>957</v>
      </c>
      <c r="C294" s="8" t="s">
        <v>656</v>
      </c>
      <c r="D294" s="9">
        <v>1</v>
      </c>
      <c r="E294" s="12">
        <f>TRUNC(SUMIF(V292:V297, RIGHTB(O294, 1), F292:F297)*U294, 2)</f>
        <v>79.66</v>
      </c>
      <c r="F294" s="13">
        <f t="shared" si="33"/>
        <v>79.599999999999994</v>
      </c>
      <c r="G294" s="12">
        <v>0</v>
      </c>
      <c r="H294" s="13">
        <f t="shared" si="34"/>
        <v>0</v>
      </c>
      <c r="I294" s="12">
        <v>0</v>
      </c>
      <c r="J294" s="13">
        <f t="shared" si="35"/>
        <v>0</v>
      </c>
      <c r="K294" s="12">
        <f t="shared" si="36"/>
        <v>79.599999999999994</v>
      </c>
      <c r="L294" s="13">
        <f t="shared" si="36"/>
        <v>79.599999999999994</v>
      </c>
      <c r="M294" s="8" t="s">
        <v>52</v>
      </c>
      <c r="N294" s="5" t="s">
        <v>391</v>
      </c>
      <c r="O294" s="5" t="s">
        <v>657</v>
      </c>
      <c r="P294" s="5" t="s">
        <v>62</v>
      </c>
      <c r="Q294" s="5" t="s">
        <v>62</v>
      </c>
      <c r="R294" s="5" t="s">
        <v>62</v>
      </c>
      <c r="S294" s="1">
        <v>0</v>
      </c>
      <c r="T294" s="1">
        <v>0</v>
      </c>
      <c r="U294" s="1">
        <v>0.05</v>
      </c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5" t="s">
        <v>52</v>
      </c>
      <c r="AK294" s="5" t="s">
        <v>958</v>
      </c>
      <c r="AL294" s="5" t="s">
        <v>52</v>
      </c>
      <c r="AM294" s="5" t="s">
        <v>52</v>
      </c>
    </row>
    <row r="295" spans="1:39" ht="30" customHeight="1">
      <c r="A295" s="8" t="s">
        <v>959</v>
      </c>
      <c r="B295" s="8" t="s">
        <v>52</v>
      </c>
      <c r="C295" s="8" t="s">
        <v>186</v>
      </c>
      <c r="D295" s="9">
        <v>1</v>
      </c>
      <c r="E295" s="12">
        <f>일위대가목록!E92</f>
        <v>461</v>
      </c>
      <c r="F295" s="13">
        <f t="shared" si="33"/>
        <v>461</v>
      </c>
      <c r="G295" s="12">
        <f>일위대가목록!F92</f>
        <v>9548</v>
      </c>
      <c r="H295" s="13">
        <f t="shared" si="34"/>
        <v>9548</v>
      </c>
      <c r="I295" s="12">
        <f>일위대가목록!G92</f>
        <v>286</v>
      </c>
      <c r="J295" s="13">
        <f t="shared" si="35"/>
        <v>286</v>
      </c>
      <c r="K295" s="12">
        <f t="shared" si="36"/>
        <v>10295</v>
      </c>
      <c r="L295" s="13">
        <f t="shared" si="36"/>
        <v>10295</v>
      </c>
      <c r="M295" s="8" t="s">
        <v>960</v>
      </c>
      <c r="N295" s="5" t="s">
        <v>391</v>
      </c>
      <c r="O295" s="5" t="s">
        <v>961</v>
      </c>
      <c r="P295" s="5" t="s">
        <v>61</v>
      </c>
      <c r="Q295" s="5" t="s">
        <v>62</v>
      </c>
      <c r="R295" s="5" t="s">
        <v>62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5" t="s">
        <v>52</v>
      </c>
      <c r="AK295" s="5" t="s">
        <v>962</v>
      </c>
      <c r="AL295" s="5" t="s">
        <v>52</v>
      </c>
      <c r="AM295" s="5" t="s">
        <v>52</v>
      </c>
    </row>
    <row r="296" spans="1:39" ht="30" customHeight="1">
      <c r="A296" s="8" t="s">
        <v>245</v>
      </c>
      <c r="B296" s="8" t="s">
        <v>884</v>
      </c>
      <c r="C296" s="8" t="s">
        <v>66</v>
      </c>
      <c r="D296" s="9">
        <v>0.13059999999999999</v>
      </c>
      <c r="E296" s="12">
        <f>일위대가목록!E84</f>
        <v>509</v>
      </c>
      <c r="F296" s="13">
        <f t="shared" si="33"/>
        <v>66.400000000000006</v>
      </c>
      <c r="G296" s="12">
        <f>일위대가목록!F84</f>
        <v>2433</v>
      </c>
      <c r="H296" s="13">
        <f t="shared" si="34"/>
        <v>317.7</v>
      </c>
      <c r="I296" s="12">
        <f>일위대가목록!G84</f>
        <v>0</v>
      </c>
      <c r="J296" s="13">
        <f t="shared" si="35"/>
        <v>0</v>
      </c>
      <c r="K296" s="12">
        <f t="shared" si="36"/>
        <v>2942</v>
      </c>
      <c r="L296" s="13">
        <f t="shared" si="36"/>
        <v>384.1</v>
      </c>
      <c r="M296" s="8" t="s">
        <v>885</v>
      </c>
      <c r="N296" s="5" t="s">
        <v>391</v>
      </c>
      <c r="O296" s="5" t="s">
        <v>886</v>
      </c>
      <c r="P296" s="5" t="s">
        <v>61</v>
      </c>
      <c r="Q296" s="5" t="s">
        <v>62</v>
      </c>
      <c r="R296" s="5" t="s">
        <v>62</v>
      </c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5" t="s">
        <v>52</v>
      </c>
      <c r="AK296" s="5" t="s">
        <v>963</v>
      </c>
      <c r="AL296" s="5" t="s">
        <v>52</v>
      </c>
      <c r="AM296" s="5" t="s">
        <v>52</v>
      </c>
    </row>
    <row r="297" spans="1:39" ht="30" customHeight="1">
      <c r="A297" s="8" t="s">
        <v>250</v>
      </c>
      <c r="B297" s="8" t="s">
        <v>251</v>
      </c>
      <c r="C297" s="8" t="s">
        <v>66</v>
      </c>
      <c r="D297" s="9">
        <v>0.13059999999999999</v>
      </c>
      <c r="E297" s="12">
        <f>일위대가목록!E31</f>
        <v>1995</v>
      </c>
      <c r="F297" s="13">
        <f t="shared" si="33"/>
        <v>260.5</v>
      </c>
      <c r="G297" s="12">
        <f>일위대가목록!F31</f>
        <v>14740</v>
      </c>
      <c r="H297" s="13">
        <f t="shared" si="34"/>
        <v>1925</v>
      </c>
      <c r="I297" s="12">
        <f>일위대가목록!G31</f>
        <v>0</v>
      </c>
      <c r="J297" s="13">
        <f t="shared" si="35"/>
        <v>0</v>
      </c>
      <c r="K297" s="12">
        <f t="shared" si="36"/>
        <v>16735</v>
      </c>
      <c r="L297" s="13">
        <f t="shared" si="36"/>
        <v>2185.5</v>
      </c>
      <c r="M297" s="8" t="s">
        <v>252</v>
      </c>
      <c r="N297" s="5" t="s">
        <v>391</v>
      </c>
      <c r="O297" s="5" t="s">
        <v>253</v>
      </c>
      <c r="P297" s="5" t="s">
        <v>61</v>
      </c>
      <c r="Q297" s="5" t="s">
        <v>62</v>
      </c>
      <c r="R297" s="5" t="s">
        <v>62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5" t="s">
        <v>52</v>
      </c>
      <c r="AK297" s="5" t="s">
        <v>964</v>
      </c>
      <c r="AL297" s="5" t="s">
        <v>52</v>
      </c>
      <c r="AM297" s="5" t="s">
        <v>52</v>
      </c>
    </row>
    <row r="298" spans="1:39" ht="30" customHeight="1">
      <c r="A298" s="8" t="s">
        <v>561</v>
      </c>
      <c r="B298" s="8" t="s">
        <v>52</v>
      </c>
      <c r="C298" s="8" t="s">
        <v>52</v>
      </c>
      <c r="D298" s="9"/>
      <c r="E298" s="12"/>
      <c r="F298" s="13">
        <f>TRUNC(SUMIF(N292:N297, N291, F292:F297),0)</f>
        <v>2460</v>
      </c>
      <c r="G298" s="12"/>
      <c r="H298" s="13">
        <f>TRUNC(SUMIF(N292:N297, N291, H292:H297),0)</f>
        <v>11790</v>
      </c>
      <c r="I298" s="12"/>
      <c r="J298" s="13">
        <f>TRUNC(SUMIF(N292:N297, N291, J292:J297),0)</f>
        <v>286</v>
      </c>
      <c r="K298" s="12"/>
      <c r="L298" s="13">
        <f>F298+H298+J298</f>
        <v>14536</v>
      </c>
      <c r="M298" s="8" t="s">
        <v>52</v>
      </c>
      <c r="N298" s="5" t="s">
        <v>71</v>
      </c>
      <c r="O298" s="5" t="s">
        <v>71</v>
      </c>
      <c r="P298" s="5" t="s">
        <v>52</v>
      </c>
      <c r="Q298" s="5" t="s">
        <v>52</v>
      </c>
      <c r="R298" s="5" t="s">
        <v>52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5" t="s">
        <v>52</v>
      </c>
      <c r="AK298" s="5" t="s">
        <v>52</v>
      </c>
      <c r="AL298" s="5" t="s">
        <v>52</v>
      </c>
      <c r="AM298" s="5" t="s">
        <v>52</v>
      </c>
    </row>
    <row r="299" spans="1:39" ht="30" customHeight="1">
      <c r="A299" s="9"/>
      <c r="B299" s="9"/>
      <c r="C299" s="9"/>
      <c r="D299" s="9"/>
      <c r="E299" s="12"/>
      <c r="F299" s="13"/>
      <c r="G299" s="12"/>
      <c r="H299" s="13"/>
      <c r="I299" s="12"/>
      <c r="J299" s="13"/>
      <c r="K299" s="12"/>
      <c r="L299" s="13"/>
      <c r="M299" s="9"/>
    </row>
    <row r="300" spans="1:39" ht="30" customHeight="1">
      <c r="A300" s="40" t="s">
        <v>965</v>
      </c>
      <c r="B300" s="40"/>
      <c r="C300" s="40"/>
      <c r="D300" s="40"/>
      <c r="E300" s="41"/>
      <c r="F300" s="42"/>
      <c r="G300" s="41"/>
      <c r="H300" s="42"/>
      <c r="I300" s="41"/>
      <c r="J300" s="42"/>
      <c r="K300" s="41"/>
      <c r="L300" s="42"/>
      <c r="M300" s="40"/>
      <c r="N300" s="2" t="s">
        <v>395</v>
      </c>
    </row>
    <row r="301" spans="1:39" ht="30" customHeight="1">
      <c r="A301" s="8" t="s">
        <v>393</v>
      </c>
      <c r="B301" s="8" t="s">
        <v>966</v>
      </c>
      <c r="C301" s="8" t="s">
        <v>66</v>
      </c>
      <c r="D301" s="9">
        <v>1</v>
      </c>
      <c r="E301" s="12">
        <f>단가대비표!O90</f>
        <v>1970</v>
      </c>
      <c r="F301" s="13">
        <f>TRUNC(E301*D301,1)</f>
        <v>1970</v>
      </c>
      <c r="G301" s="12">
        <f>단가대비표!P90</f>
        <v>0</v>
      </c>
      <c r="H301" s="13">
        <f>TRUNC(G301*D301,1)</f>
        <v>0</v>
      </c>
      <c r="I301" s="12">
        <f>단가대비표!V90</f>
        <v>0</v>
      </c>
      <c r="J301" s="13">
        <f>TRUNC(I301*D301,1)</f>
        <v>0</v>
      </c>
      <c r="K301" s="12">
        <f t="shared" ref="K301:L304" si="37">TRUNC(E301+G301+I301,1)</f>
        <v>1970</v>
      </c>
      <c r="L301" s="13">
        <f t="shared" si="37"/>
        <v>1970</v>
      </c>
      <c r="M301" s="8" t="s">
        <v>52</v>
      </c>
      <c r="N301" s="5" t="s">
        <v>395</v>
      </c>
      <c r="O301" s="5" t="s">
        <v>967</v>
      </c>
      <c r="P301" s="5" t="s">
        <v>62</v>
      </c>
      <c r="Q301" s="5" t="s">
        <v>62</v>
      </c>
      <c r="R301" s="5" t="s">
        <v>61</v>
      </c>
      <c r="S301" s="1"/>
      <c r="T301" s="1"/>
      <c r="U301" s="1"/>
      <c r="V301" s="1">
        <v>1</v>
      </c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5" t="s">
        <v>52</v>
      </c>
      <c r="AK301" s="5" t="s">
        <v>968</v>
      </c>
      <c r="AL301" s="5" t="s">
        <v>52</v>
      </c>
      <c r="AM301" s="5" t="s">
        <v>52</v>
      </c>
    </row>
    <row r="302" spans="1:39" ht="30" customHeight="1">
      <c r="A302" s="8" t="s">
        <v>752</v>
      </c>
      <c r="B302" s="8" t="s">
        <v>564</v>
      </c>
      <c r="C302" s="8" t="s">
        <v>565</v>
      </c>
      <c r="D302" s="9">
        <v>4.2000000000000003E-2</v>
      </c>
      <c r="E302" s="12">
        <f>단가대비표!O117</f>
        <v>0</v>
      </c>
      <c r="F302" s="13">
        <f>TRUNC(E302*D302,1)</f>
        <v>0</v>
      </c>
      <c r="G302" s="12">
        <f>단가대비표!P117</f>
        <v>141733</v>
      </c>
      <c r="H302" s="13">
        <f>TRUNC(G302*D302,1)</f>
        <v>5952.7</v>
      </c>
      <c r="I302" s="12">
        <f>단가대비표!V117</f>
        <v>0</v>
      </c>
      <c r="J302" s="13">
        <f>TRUNC(I302*D302,1)</f>
        <v>0</v>
      </c>
      <c r="K302" s="12">
        <f t="shared" si="37"/>
        <v>141733</v>
      </c>
      <c r="L302" s="13">
        <f t="shared" si="37"/>
        <v>5952.7</v>
      </c>
      <c r="M302" s="8" t="s">
        <v>52</v>
      </c>
      <c r="N302" s="5" t="s">
        <v>395</v>
      </c>
      <c r="O302" s="5" t="s">
        <v>753</v>
      </c>
      <c r="P302" s="5" t="s">
        <v>62</v>
      </c>
      <c r="Q302" s="5" t="s">
        <v>62</v>
      </c>
      <c r="R302" s="5" t="s">
        <v>61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5" t="s">
        <v>52</v>
      </c>
      <c r="AK302" s="5" t="s">
        <v>969</v>
      </c>
      <c r="AL302" s="5" t="s">
        <v>52</v>
      </c>
      <c r="AM302" s="5" t="s">
        <v>52</v>
      </c>
    </row>
    <row r="303" spans="1:39" ht="30" customHeight="1">
      <c r="A303" s="8" t="s">
        <v>563</v>
      </c>
      <c r="B303" s="8" t="s">
        <v>564</v>
      </c>
      <c r="C303" s="8" t="s">
        <v>565</v>
      </c>
      <c r="D303" s="9">
        <v>8.0000000000000002E-3</v>
      </c>
      <c r="E303" s="12">
        <f>단가대비표!O109</f>
        <v>0</v>
      </c>
      <c r="F303" s="13">
        <f>TRUNC(E303*D303,1)</f>
        <v>0</v>
      </c>
      <c r="G303" s="12">
        <f>단가대비표!P109</f>
        <v>102628</v>
      </c>
      <c r="H303" s="13">
        <f>TRUNC(G303*D303,1)</f>
        <v>821</v>
      </c>
      <c r="I303" s="12">
        <f>단가대비표!V109</f>
        <v>0</v>
      </c>
      <c r="J303" s="13">
        <f>TRUNC(I303*D303,1)</f>
        <v>0</v>
      </c>
      <c r="K303" s="12">
        <f t="shared" si="37"/>
        <v>102628</v>
      </c>
      <c r="L303" s="13">
        <f t="shared" si="37"/>
        <v>821</v>
      </c>
      <c r="M303" s="8" t="s">
        <v>52</v>
      </c>
      <c r="N303" s="5" t="s">
        <v>395</v>
      </c>
      <c r="O303" s="5" t="s">
        <v>566</v>
      </c>
      <c r="P303" s="5" t="s">
        <v>62</v>
      </c>
      <c r="Q303" s="5" t="s">
        <v>62</v>
      </c>
      <c r="R303" s="5" t="s">
        <v>61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5" t="s">
        <v>52</v>
      </c>
      <c r="AK303" s="5" t="s">
        <v>970</v>
      </c>
      <c r="AL303" s="5" t="s">
        <v>52</v>
      </c>
      <c r="AM303" s="5" t="s">
        <v>52</v>
      </c>
    </row>
    <row r="304" spans="1:39" ht="30" customHeight="1">
      <c r="A304" s="8" t="s">
        <v>654</v>
      </c>
      <c r="B304" s="8" t="s">
        <v>920</v>
      </c>
      <c r="C304" s="8" t="s">
        <v>656</v>
      </c>
      <c r="D304" s="9">
        <v>1</v>
      </c>
      <c r="E304" s="12">
        <f>TRUNC(SUMIF(V301:V304, RIGHTB(O304, 1), F301:F304)*U304, 2)</f>
        <v>118.2</v>
      </c>
      <c r="F304" s="13">
        <f>TRUNC(E304*D304,1)</f>
        <v>118.2</v>
      </c>
      <c r="G304" s="12">
        <v>0</v>
      </c>
      <c r="H304" s="13">
        <f>TRUNC(G304*D304,1)</f>
        <v>0</v>
      </c>
      <c r="I304" s="12">
        <v>0</v>
      </c>
      <c r="J304" s="13">
        <f>TRUNC(I304*D304,1)</f>
        <v>0</v>
      </c>
      <c r="K304" s="12">
        <f t="shared" si="37"/>
        <v>118.2</v>
      </c>
      <c r="L304" s="13">
        <f t="shared" si="37"/>
        <v>118.2</v>
      </c>
      <c r="M304" s="8" t="s">
        <v>52</v>
      </c>
      <c r="N304" s="5" t="s">
        <v>395</v>
      </c>
      <c r="O304" s="5" t="s">
        <v>657</v>
      </c>
      <c r="P304" s="5" t="s">
        <v>62</v>
      </c>
      <c r="Q304" s="5" t="s">
        <v>62</v>
      </c>
      <c r="R304" s="5" t="s">
        <v>62</v>
      </c>
      <c r="S304" s="1">
        <v>0</v>
      </c>
      <c r="T304" s="1">
        <v>0</v>
      </c>
      <c r="U304" s="1">
        <v>0.06</v>
      </c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5" t="s">
        <v>52</v>
      </c>
      <c r="AK304" s="5" t="s">
        <v>971</v>
      </c>
      <c r="AL304" s="5" t="s">
        <v>52</v>
      </c>
      <c r="AM304" s="5" t="s">
        <v>52</v>
      </c>
    </row>
    <row r="305" spans="1:39" ht="30" customHeight="1">
      <c r="A305" s="8" t="s">
        <v>561</v>
      </c>
      <c r="B305" s="8" t="s">
        <v>52</v>
      </c>
      <c r="C305" s="8" t="s">
        <v>52</v>
      </c>
      <c r="D305" s="9"/>
      <c r="E305" s="12"/>
      <c r="F305" s="13">
        <f>TRUNC(SUMIF(N301:N304, N300, F301:F304),0)</f>
        <v>2088</v>
      </c>
      <c r="G305" s="12"/>
      <c r="H305" s="13">
        <f>TRUNC(SUMIF(N301:N304, N300, H301:H304),0)</f>
        <v>6773</v>
      </c>
      <c r="I305" s="12"/>
      <c r="J305" s="13">
        <f>TRUNC(SUMIF(N301:N304, N300, J301:J304),0)</f>
        <v>0</v>
      </c>
      <c r="K305" s="12"/>
      <c r="L305" s="13">
        <f>F305+H305+J305</f>
        <v>8861</v>
      </c>
      <c r="M305" s="8" t="s">
        <v>52</v>
      </c>
      <c r="N305" s="5" t="s">
        <v>71</v>
      </c>
      <c r="O305" s="5" t="s">
        <v>71</v>
      </c>
      <c r="P305" s="5" t="s">
        <v>52</v>
      </c>
      <c r="Q305" s="5" t="s">
        <v>52</v>
      </c>
      <c r="R305" s="5" t="s">
        <v>52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5" t="s">
        <v>52</v>
      </c>
      <c r="AK305" s="5" t="s">
        <v>52</v>
      </c>
      <c r="AL305" s="5" t="s">
        <v>52</v>
      </c>
      <c r="AM305" s="5" t="s">
        <v>52</v>
      </c>
    </row>
    <row r="306" spans="1:39" ht="30" customHeight="1">
      <c r="A306" s="9"/>
      <c r="B306" s="9"/>
      <c r="C306" s="9"/>
      <c r="D306" s="9"/>
      <c r="E306" s="12"/>
      <c r="F306" s="13"/>
      <c r="G306" s="12"/>
      <c r="H306" s="13"/>
      <c r="I306" s="12"/>
      <c r="J306" s="13"/>
      <c r="K306" s="12"/>
      <c r="L306" s="13"/>
      <c r="M306" s="9"/>
    </row>
    <row r="307" spans="1:39" ht="30" customHeight="1">
      <c r="A307" s="40" t="s">
        <v>972</v>
      </c>
      <c r="B307" s="40"/>
      <c r="C307" s="40"/>
      <c r="D307" s="40"/>
      <c r="E307" s="41"/>
      <c r="F307" s="42"/>
      <c r="G307" s="41"/>
      <c r="H307" s="42"/>
      <c r="I307" s="41"/>
      <c r="J307" s="42"/>
      <c r="K307" s="41"/>
      <c r="L307" s="42"/>
      <c r="M307" s="40"/>
      <c r="N307" s="2" t="s">
        <v>405</v>
      </c>
    </row>
    <row r="308" spans="1:39" ht="30" customHeight="1">
      <c r="A308" s="8" t="s">
        <v>974</v>
      </c>
      <c r="B308" s="8" t="s">
        <v>975</v>
      </c>
      <c r="C308" s="8" t="s">
        <v>306</v>
      </c>
      <c r="D308" s="9">
        <v>1.3620000000000001</v>
      </c>
      <c r="E308" s="12">
        <f>단가대비표!O74</f>
        <v>180</v>
      </c>
      <c r="F308" s="13">
        <f t="shared" ref="F308:F319" si="38">TRUNC(E308*D308,1)</f>
        <v>245.1</v>
      </c>
      <c r="G308" s="12">
        <f>단가대비표!P74</f>
        <v>0</v>
      </c>
      <c r="H308" s="13">
        <f t="shared" ref="H308:H319" si="39">TRUNC(G308*D308,1)</f>
        <v>0</v>
      </c>
      <c r="I308" s="12">
        <f>단가대비표!V74</f>
        <v>0</v>
      </c>
      <c r="J308" s="13">
        <f t="shared" ref="J308:J319" si="40">TRUNC(I308*D308,1)</f>
        <v>0</v>
      </c>
      <c r="K308" s="12">
        <f t="shared" ref="K308:K319" si="41">TRUNC(E308+G308+I308,1)</f>
        <v>180</v>
      </c>
      <c r="L308" s="13">
        <f t="shared" ref="L308:L319" si="42">TRUNC(F308+H308+J308,1)</f>
        <v>245.1</v>
      </c>
      <c r="M308" s="8" t="s">
        <v>52</v>
      </c>
      <c r="N308" s="5" t="s">
        <v>405</v>
      </c>
      <c r="O308" s="5" t="s">
        <v>976</v>
      </c>
      <c r="P308" s="5" t="s">
        <v>62</v>
      </c>
      <c r="Q308" s="5" t="s">
        <v>62</v>
      </c>
      <c r="R308" s="5" t="s">
        <v>61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5" t="s">
        <v>52</v>
      </c>
      <c r="AK308" s="5" t="s">
        <v>977</v>
      </c>
      <c r="AL308" s="5" t="s">
        <v>52</v>
      </c>
      <c r="AM308" s="5" t="s">
        <v>52</v>
      </c>
    </row>
    <row r="309" spans="1:39" ht="30" customHeight="1">
      <c r="A309" s="8" t="s">
        <v>836</v>
      </c>
      <c r="B309" s="8" t="s">
        <v>837</v>
      </c>
      <c r="C309" s="8" t="s">
        <v>306</v>
      </c>
      <c r="D309" s="9">
        <v>1.3620000000000001</v>
      </c>
      <c r="E309" s="12">
        <f>일위대가목록!E81</f>
        <v>282</v>
      </c>
      <c r="F309" s="13">
        <f t="shared" si="38"/>
        <v>384</v>
      </c>
      <c r="G309" s="12">
        <f>일위대가목록!F81</f>
        <v>1390</v>
      </c>
      <c r="H309" s="13">
        <f t="shared" si="39"/>
        <v>1893.1</v>
      </c>
      <c r="I309" s="12">
        <f>일위대가목록!G81</f>
        <v>55</v>
      </c>
      <c r="J309" s="13">
        <f t="shared" si="40"/>
        <v>74.900000000000006</v>
      </c>
      <c r="K309" s="12">
        <f t="shared" si="41"/>
        <v>1727</v>
      </c>
      <c r="L309" s="13">
        <f t="shared" si="42"/>
        <v>2352</v>
      </c>
      <c r="M309" s="8" t="s">
        <v>838</v>
      </c>
      <c r="N309" s="5" t="s">
        <v>405</v>
      </c>
      <c r="O309" s="5" t="s">
        <v>839</v>
      </c>
      <c r="P309" s="5" t="s">
        <v>61</v>
      </c>
      <c r="Q309" s="5" t="s">
        <v>62</v>
      </c>
      <c r="R309" s="5" t="s">
        <v>62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5" t="s">
        <v>52</v>
      </c>
      <c r="AK309" s="5" t="s">
        <v>978</v>
      </c>
      <c r="AL309" s="5" t="s">
        <v>52</v>
      </c>
      <c r="AM309" s="5" t="s">
        <v>52</v>
      </c>
    </row>
    <row r="310" spans="1:39" ht="30" customHeight="1">
      <c r="A310" s="8" t="s">
        <v>832</v>
      </c>
      <c r="B310" s="8" t="s">
        <v>833</v>
      </c>
      <c r="C310" s="8" t="s">
        <v>306</v>
      </c>
      <c r="D310" s="9">
        <v>1.3620000000000001</v>
      </c>
      <c r="E310" s="12">
        <f>단가대비표!O37</f>
        <v>1160</v>
      </c>
      <c r="F310" s="13">
        <f t="shared" si="38"/>
        <v>1579.9</v>
      </c>
      <c r="G310" s="12">
        <f>단가대비표!P37</f>
        <v>0</v>
      </c>
      <c r="H310" s="13">
        <f t="shared" si="39"/>
        <v>0</v>
      </c>
      <c r="I310" s="12">
        <f>단가대비표!V37</f>
        <v>0</v>
      </c>
      <c r="J310" s="13">
        <f t="shared" si="40"/>
        <v>0</v>
      </c>
      <c r="K310" s="12">
        <f t="shared" si="41"/>
        <v>1160</v>
      </c>
      <c r="L310" s="13">
        <f t="shared" si="42"/>
        <v>1579.9</v>
      </c>
      <c r="M310" s="8" t="s">
        <v>52</v>
      </c>
      <c r="N310" s="5" t="s">
        <v>405</v>
      </c>
      <c r="O310" s="5" t="s">
        <v>834</v>
      </c>
      <c r="P310" s="5" t="s">
        <v>62</v>
      </c>
      <c r="Q310" s="5" t="s">
        <v>62</v>
      </c>
      <c r="R310" s="5" t="s">
        <v>61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5" t="s">
        <v>52</v>
      </c>
      <c r="AK310" s="5" t="s">
        <v>979</v>
      </c>
      <c r="AL310" s="5" t="s">
        <v>52</v>
      </c>
      <c r="AM310" s="5" t="s">
        <v>52</v>
      </c>
    </row>
    <row r="311" spans="1:39" ht="30" customHeight="1">
      <c r="A311" s="8" t="s">
        <v>832</v>
      </c>
      <c r="B311" s="8" t="s">
        <v>980</v>
      </c>
      <c r="C311" s="8" t="s">
        <v>186</v>
      </c>
      <c r="D311" s="9">
        <v>1.222</v>
      </c>
      <c r="E311" s="12">
        <f>단가대비표!O38</f>
        <v>1250</v>
      </c>
      <c r="F311" s="13">
        <f t="shared" si="38"/>
        <v>1527.5</v>
      </c>
      <c r="G311" s="12">
        <f>단가대비표!P38</f>
        <v>0</v>
      </c>
      <c r="H311" s="13">
        <f t="shared" si="39"/>
        <v>0</v>
      </c>
      <c r="I311" s="12">
        <f>단가대비표!V38</f>
        <v>0</v>
      </c>
      <c r="J311" s="13">
        <f t="shared" si="40"/>
        <v>0</v>
      </c>
      <c r="K311" s="12">
        <f t="shared" si="41"/>
        <v>1250</v>
      </c>
      <c r="L311" s="13">
        <f t="shared" si="42"/>
        <v>1527.5</v>
      </c>
      <c r="M311" s="8" t="s">
        <v>52</v>
      </c>
      <c r="N311" s="5" t="s">
        <v>405</v>
      </c>
      <c r="O311" s="5" t="s">
        <v>981</v>
      </c>
      <c r="P311" s="5" t="s">
        <v>62</v>
      </c>
      <c r="Q311" s="5" t="s">
        <v>62</v>
      </c>
      <c r="R311" s="5" t="s">
        <v>61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5" t="s">
        <v>52</v>
      </c>
      <c r="AK311" s="5" t="s">
        <v>982</v>
      </c>
      <c r="AL311" s="5" t="s">
        <v>52</v>
      </c>
      <c r="AM311" s="5" t="s">
        <v>52</v>
      </c>
    </row>
    <row r="312" spans="1:39" ht="30" customHeight="1">
      <c r="A312" s="8" t="s">
        <v>832</v>
      </c>
      <c r="B312" s="8" t="s">
        <v>983</v>
      </c>
      <c r="C312" s="8" t="s">
        <v>186</v>
      </c>
      <c r="D312" s="9">
        <v>0.52500000000000002</v>
      </c>
      <c r="E312" s="12">
        <f>단가대비표!O39</f>
        <v>780</v>
      </c>
      <c r="F312" s="13">
        <f t="shared" si="38"/>
        <v>409.5</v>
      </c>
      <c r="G312" s="12">
        <f>단가대비표!P39</f>
        <v>0</v>
      </c>
      <c r="H312" s="13">
        <f t="shared" si="39"/>
        <v>0</v>
      </c>
      <c r="I312" s="12">
        <f>단가대비표!V39</f>
        <v>0</v>
      </c>
      <c r="J312" s="13">
        <f t="shared" si="40"/>
        <v>0</v>
      </c>
      <c r="K312" s="12">
        <f t="shared" si="41"/>
        <v>780</v>
      </c>
      <c r="L312" s="13">
        <f t="shared" si="42"/>
        <v>409.5</v>
      </c>
      <c r="M312" s="8" t="s">
        <v>52</v>
      </c>
      <c r="N312" s="5" t="s">
        <v>405</v>
      </c>
      <c r="O312" s="5" t="s">
        <v>984</v>
      </c>
      <c r="P312" s="5" t="s">
        <v>62</v>
      </c>
      <c r="Q312" s="5" t="s">
        <v>62</v>
      </c>
      <c r="R312" s="5" t="s">
        <v>61</v>
      </c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5" t="s">
        <v>52</v>
      </c>
      <c r="AK312" s="5" t="s">
        <v>985</v>
      </c>
      <c r="AL312" s="5" t="s">
        <v>52</v>
      </c>
      <c r="AM312" s="5" t="s">
        <v>52</v>
      </c>
    </row>
    <row r="313" spans="1:39" ht="30" customHeight="1">
      <c r="A313" s="8" t="s">
        <v>832</v>
      </c>
      <c r="B313" s="8" t="s">
        <v>986</v>
      </c>
      <c r="C313" s="8" t="s">
        <v>987</v>
      </c>
      <c r="D313" s="9">
        <v>1.3620000000000001</v>
      </c>
      <c r="E313" s="12">
        <f>단가대비표!O40</f>
        <v>250</v>
      </c>
      <c r="F313" s="13">
        <f t="shared" si="38"/>
        <v>340.5</v>
      </c>
      <c r="G313" s="12">
        <f>단가대비표!P40</f>
        <v>0</v>
      </c>
      <c r="H313" s="13">
        <f t="shared" si="39"/>
        <v>0</v>
      </c>
      <c r="I313" s="12">
        <f>단가대비표!V40</f>
        <v>0</v>
      </c>
      <c r="J313" s="13">
        <f t="shared" si="40"/>
        <v>0</v>
      </c>
      <c r="K313" s="12">
        <f t="shared" si="41"/>
        <v>250</v>
      </c>
      <c r="L313" s="13">
        <f t="shared" si="42"/>
        <v>340.5</v>
      </c>
      <c r="M313" s="8" t="s">
        <v>52</v>
      </c>
      <c r="N313" s="5" t="s">
        <v>405</v>
      </c>
      <c r="O313" s="5" t="s">
        <v>988</v>
      </c>
      <c r="P313" s="5" t="s">
        <v>62</v>
      </c>
      <c r="Q313" s="5" t="s">
        <v>62</v>
      </c>
      <c r="R313" s="5" t="s">
        <v>61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5" t="s">
        <v>52</v>
      </c>
      <c r="AK313" s="5" t="s">
        <v>989</v>
      </c>
      <c r="AL313" s="5" t="s">
        <v>52</v>
      </c>
      <c r="AM313" s="5" t="s">
        <v>52</v>
      </c>
    </row>
    <row r="314" spans="1:39" ht="30" customHeight="1">
      <c r="A314" s="8" t="s">
        <v>832</v>
      </c>
      <c r="B314" s="8" t="s">
        <v>990</v>
      </c>
      <c r="C314" s="8" t="s">
        <v>987</v>
      </c>
      <c r="D314" s="9">
        <v>0.58399999999999996</v>
      </c>
      <c r="E314" s="12">
        <f>단가대비표!O41</f>
        <v>111</v>
      </c>
      <c r="F314" s="13">
        <f t="shared" si="38"/>
        <v>64.8</v>
      </c>
      <c r="G314" s="12">
        <f>단가대비표!P41</f>
        <v>0</v>
      </c>
      <c r="H314" s="13">
        <f t="shared" si="39"/>
        <v>0</v>
      </c>
      <c r="I314" s="12">
        <f>단가대비표!V41</f>
        <v>0</v>
      </c>
      <c r="J314" s="13">
        <f t="shared" si="40"/>
        <v>0</v>
      </c>
      <c r="K314" s="12">
        <f t="shared" si="41"/>
        <v>111</v>
      </c>
      <c r="L314" s="13">
        <f t="shared" si="42"/>
        <v>64.8</v>
      </c>
      <c r="M314" s="8" t="s">
        <v>52</v>
      </c>
      <c r="N314" s="5" t="s">
        <v>405</v>
      </c>
      <c r="O314" s="5" t="s">
        <v>991</v>
      </c>
      <c r="P314" s="5" t="s">
        <v>62</v>
      </c>
      <c r="Q314" s="5" t="s">
        <v>62</v>
      </c>
      <c r="R314" s="5" t="s">
        <v>61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5" t="s">
        <v>52</v>
      </c>
      <c r="AK314" s="5" t="s">
        <v>992</v>
      </c>
      <c r="AL314" s="5" t="s">
        <v>52</v>
      </c>
      <c r="AM314" s="5" t="s">
        <v>52</v>
      </c>
    </row>
    <row r="315" spans="1:39" ht="30" customHeight="1">
      <c r="A315" s="8" t="s">
        <v>832</v>
      </c>
      <c r="B315" s="8" t="s">
        <v>993</v>
      </c>
      <c r="C315" s="8" t="s">
        <v>987</v>
      </c>
      <c r="D315" s="9">
        <v>0.19500000000000001</v>
      </c>
      <c r="E315" s="12">
        <f>단가대비표!O42</f>
        <v>107</v>
      </c>
      <c r="F315" s="13">
        <f t="shared" si="38"/>
        <v>20.8</v>
      </c>
      <c r="G315" s="12">
        <f>단가대비표!P42</f>
        <v>0</v>
      </c>
      <c r="H315" s="13">
        <f t="shared" si="39"/>
        <v>0</v>
      </c>
      <c r="I315" s="12">
        <f>단가대비표!V42</f>
        <v>0</v>
      </c>
      <c r="J315" s="13">
        <f t="shared" si="40"/>
        <v>0</v>
      </c>
      <c r="K315" s="12">
        <f t="shared" si="41"/>
        <v>107</v>
      </c>
      <c r="L315" s="13">
        <f t="shared" si="42"/>
        <v>20.8</v>
      </c>
      <c r="M315" s="8" t="s">
        <v>52</v>
      </c>
      <c r="N315" s="5" t="s">
        <v>405</v>
      </c>
      <c r="O315" s="5" t="s">
        <v>994</v>
      </c>
      <c r="P315" s="5" t="s">
        <v>62</v>
      </c>
      <c r="Q315" s="5" t="s">
        <v>62</v>
      </c>
      <c r="R315" s="5" t="s">
        <v>61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5" t="s">
        <v>52</v>
      </c>
      <c r="AK315" s="5" t="s">
        <v>995</v>
      </c>
      <c r="AL315" s="5" t="s">
        <v>52</v>
      </c>
      <c r="AM315" s="5" t="s">
        <v>52</v>
      </c>
    </row>
    <row r="316" spans="1:39" ht="30" customHeight="1">
      <c r="A316" s="8" t="s">
        <v>832</v>
      </c>
      <c r="B316" s="8" t="s">
        <v>996</v>
      </c>
      <c r="C316" s="8" t="s">
        <v>186</v>
      </c>
      <c r="D316" s="9">
        <v>3.6749999999999998</v>
      </c>
      <c r="E316" s="12">
        <f>단가대비표!O36</f>
        <v>930</v>
      </c>
      <c r="F316" s="13">
        <f t="shared" si="38"/>
        <v>3417.7</v>
      </c>
      <c r="G316" s="12">
        <f>단가대비표!P36</f>
        <v>0</v>
      </c>
      <c r="H316" s="13">
        <f t="shared" si="39"/>
        <v>0</v>
      </c>
      <c r="I316" s="12">
        <f>단가대비표!V36</f>
        <v>0</v>
      </c>
      <c r="J316" s="13">
        <f t="shared" si="40"/>
        <v>0</v>
      </c>
      <c r="K316" s="12">
        <f t="shared" si="41"/>
        <v>930</v>
      </c>
      <c r="L316" s="13">
        <f t="shared" si="42"/>
        <v>3417.7</v>
      </c>
      <c r="M316" s="8" t="s">
        <v>52</v>
      </c>
      <c r="N316" s="5" t="s">
        <v>405</v>
      </c>
      <c r="O316" s="5" t="s">
        <v>997</v>
      </c>
      <c r="P316" s="5" t="s">
        <v>62</v>
      </c>
      <c r="Q316" s="5" t="s">
        <v>62</v>
      </c>
      <c r="R316" s="5" t="s">
        <v>61</v>
      </c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5" t="s">
        <v>52</v>
      </c>
      <c r="AK316" s="5" t="s">
        <v>998</v>
      </c>
      <c r="AL316" s="5" t="s">
        <v>52</v>
      </c>
      <c r="AM316" s="5" t="s">
        <v>52</v>
      </c>
    </row>
    <row r="317" spans="1:39" ht="30" customHeight="1">
      <c r="A317" s="8" t="s">
        <v>832</v>
      </c>
      <c r="B317" s="8" t="s">
        <v>999</v>
      </c>
      <c r="C317" s="8" t="s">
        <v>306</v>
      </c>
      <c r="D317" s="9">
        <v>4.0839999999999996</v>
      </c>
      <c r="E317" s="12">
        <f>단가대비표!O43</f>
        <v>60</v>
      </c>
      <c r="F317" s="13">
        <f t="shared" si="38"/>
        <v>245</v>
      </c>
      <c r="G317" s="12">
        <f>단가대비표!P43</f>
        <v>0</v>
      </c>
      <c r="H317" s="13">
        <f t="shared" si="39"/>
        <v>0</v>
      </c>
      <c r="I317" s="12">
        <f>단가대비표!V43</f>
        <v>0</v>
      </c>
      <c r="J317" s="13">
        <f t="shared" si="40"/>
        <v>0</v>
      </c>
      <c r="K317" s="12">
        <f t="shared" si="41"/>
        <v>60</v>
      </c>
      <c r="L317" s="13">
        <f t="shared" si="42"/>
        <v>245</v>
      </c>
      <c r="M317" s="8" t="s">
        <v>52</v>
      </c>
      <c r="N317" s="5" t="s">
        <v>405</v>
      </c>
      <c r="O317" s="5" t="s">
        <v>1000</v>
      </c>
      <c r="P317" s="5" t="s">
        <v>62</v>
      </c>
      <c r="Q317" s="5" t="s">
        <v>62</v>
      </c>
      <c r="R317" s="5" t="s">
        <v>61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5" t="s">
        <v>52</v>
      </c>
      <c r="AK317" s="5" t="s">
        <v>1001</v>
      </c>
      <c r="AL317" s="5" t="s">
        <v>52</v>
      </c>
      <c r="AM317" s="5" t="s">
        <v>52</v>
      </c>
    </row>
    <row r="318" spans="1:39" ht="30" customHeight="1">
      <c r="A318" s="8" t="s">
        <v>832</v>
      </c>
      <c r="B318" s="8" t="s">
        <v>1002</v>
      </c>
      <c r="C318" s="8" t="s">
        <v>306</v>
      </c>
      <c r="D318" s="9">
        <v>0.58399999999999996</v>
      </c>
      <c r="E318" s="12">
        <f>단가대비표!O44</f>
        <v>80</v>
      </c>
      <c r="F318" s="13">
        <f t="shared" si="38"/>
        <v>46.7</v>
      </c>
      <c r="G318" s="12">
        <f>단가대비표!P44</f>
        <v>0</v>
      </c>
      <c r="H318" s="13">
        <f t="shared" si="39"/>
        <v>0</v>
      </c>
      <c r="I318" s="12">
        <f>단가대비표!V44</f>
        <v>0</v>
      </c>
      <c r="J318" s="13">
        <f t="shared" si="40"/>
        <v>0</v>
      </c>
      <c r="K318" s="12">
        <f t="shared" si="41"/>
        <v>80</v>
      </c>
      <c r="L318" s="13">
        <f t="shared" si="42"/>
        <v>46.7</v>
      </c>
      <c r="M318" s="8" t="s">
        <v>52</v>
      </c>
      <c r="N318" s="5" t="s">
        <v>405</v>
      </c>
      <c r="O318" s="5" t="s">
        <v>1003</v>
      </c>
      <c r="P318" s="5" t="s">
        <v>62</v>
      </c>
      <c r="Q318" s="5" t="s">
        <v>62</v>
      </c>
      <c r="R318" s="5" t="s">
        <v>61</v>
      </c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5" t="s">
        <v>52</v>
      </c>
      <c r="AK318" s="5" t="s">
        <v>1004</v>
      </c>
      <c r="AL318" s="5" t="s">
        <v>52</v>
      </c>
      <c r="AM318" s="5" t="s">
        <v>52</v>
      </c>
    </row>
    <row r="319" spans="1:39" ht="30" customHeight="1">
      <c r="A319" s="8" t="s">
        <v>1005</v>
      </c>
      <c r="B319" s="8" t="s">
        <v>52</v>
      </c>
      <c r="C319" s="8" t="s">
        <v>66</v>
      </c>
      <c r="D319" s="9">
        <v>1</v>
      </c>
      <c r="E319" s="12">
        <f>일위대가목록!E93</f>
        <v>0</v>
      </c>
      <c r="F319" s="13">
        <f t="shared" si="38"/>
        <v>0</v>
      </c>
      <c r="G319" s="12">
        <f>일위대가목록!F93</f>
        <v>7055</v>
      </c>
      <c r="H319" s="13">
        <f t="shared" si="39"/>
        <v>7055</v>
      </c>
      <c r="I319" s="12">
        <f>일위대가목록!G93</f>
        <v>423</v>
      </c>
      <c r="J319" s="13">
        <f t="shared" si="40"/>
        <v>423</v>
      </c>
      <c r="K319" s="12">
        <f t="shared" si="41"/>
        <v>7478</v>
      </c>
      <c r="L319" s="13">
        <f t="shared" si="42"/>
        <v>7478</v>
      </c>
      <c r="M319" s="8" t="s">
        <v>1006</v>
      </c>
      <c r="N319" s="5" t="s">
        <v>405</v>
      </c>
      <c r="O319" s="5" t="s">
        <v>1007</v>
      </c>
      <c r="P319" s="5" t="s">
        <v>61</v>
      </c>
      <c r="Q319" s="5" t="s">
        <v>62</v>
      </c>
      <c r="R319" s="5" t="s">
        <v>62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5" t="s">
        <v>52</v>
      </c>
      <c r="AK319" s="5" t="s">
        <v>1008</v>
      </c>
      <c r="AL319" s="5" t="s">
        <v>52</v>
      </c>
      <c r="AM319" s="5" t="s">
        <v>52</v>
      </c>
    </row>
    <row r="320" spans="1:39" ht="30" customHeight="1">
      <c r="A320" s="8" t="s">
        <v>561</v>
      </c>
      <c r="B320" s="8" t="s">
        <v>52</v>
      </c>
      <c r="C320" s="8" t="s">
        <v>52</v>
      </c>
      <c r="D320" s="9"/>
      <c r="E320" s="12"/>
      <c r="F320" s="13">
        <f>TRUNC(SUMIF(N308:N319, N307, F308:F319),0)</f>
        <v>8281</v>
      </c>
      <c r="G320" s="12"/>
      <c r="H320" s="13">
        <f>TRUNC(SUMIF(N308:N319, N307, H308:H319),0)</f>
        <v>8948</v>
      </c>
      <c r="I320" s="12"/>
      <c r="J320" s="13">
        <f>TRUNC(SUMIF(N308:N319, N307, J308:J319),0)</f>
        <v>497</v>
      </c>
      <c r="K320" s="12"/>
      <c r="L320" s="13">
        <f>F320+H320+J320</f>
        <v>17726</v>
      </c>
      <c r="M320" s="8" t="s">
        <v>52</v>
      </c>
      <c r="N320" s="5" t="s">
        <v>71</v>
      </c>
      <c r="O320" s="5" t="s">
        <v>71</v>
      </c>
      <c r="P320" s="5" t="s">
        <v>52</v>
      </c>
      <c r="Q320" s="5" t="s">
        <v>52</v>
      </c>
      <c r="R320" s="5" t="s">
        <v>52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5" t="s">
        <v>52</v>
      </c>
      <c r="AK320" s="5" t="s">
        <v>52</v>
      </c>
      <c r="AL320" s="5" t="s">
        <v>52</v>
      </c>
      <c r="AM320" s="5" t="s">
        <v>52</v>
      </c>
    </row>
    <row r="321" spans="1:39" ht="30" customHeight="1">
      <c r="A321" s="9"/>
      <c r="B321" s="9"/>
      <c r="C321" s="9"/>
      <c r="D321" s="9"/>
      <c r="E321" s="12"/>
      <c r="F321" s="13"/>
      <c r="G321" s="12"/>
      <c r="H321" s="13"/>
      <c r="I321" s="12"/>
      <c r="J321" s="13"/>
      <c r="K321" s="12"/>
      <c r="L321" s="13"/>
      <c r="M321" s="9"/>
    </row>
    <row r="322" spans="1:39" ht="30" customHeight="1">
      <c r="A322" s="40" t="s">
        <v>1009</v>
      </c>
      <c r="B322" s="40"/>
      <c r="C322" s="40"/>
      <c r="D322" s="40"/>
      <c r="E322" s="41"/>
      <c r="F322" s="42"/>
      <c r="G322" s="41"/>
      <c r="H322" s="42"/>
      <c r="I322" s="41"/>
      <c r="J322" s="42"/>
      <c r="K322" s="41"/>
      <c r="L322" s="42"/>
      <c r="M322" s="40"/>
      <c r="N322" s="2" t="s">
        <v>410</v>
      </c>
    </row>
    <row r="323" spans="1:39" ht="30" customHeight="1">
      <c r="A323" s="8" t="s">
        <v>1011</v>
      </c>
      <c r="B323" s="8" t="s">
        <v>1012</v>
      </c>
      <c r="C323" s="8" t="s">
        <v>66</v>
      </c>
      <c r="D323" s="9">
        <v>1.3</v>
      </c>
      <c r="E323" s="12">
        <f>단가대비표!O11</f>
        <v>13128</v>
      </c>
      <c r="F323" s="13">
        <f>TRUNC(E323*D323,1)</f>
        <v>17066.400000000001</v>
      </c>
      <c r="G323" s="12">
        <f>단가대비표!P11</f>
        <v>0</v>
      </c>
      <c r="H323" s="13">
        <f>TRUNC(G323*D323,1)</f>
        <v>0</v>
      </c>
      <c r="I323" s="12">
        <f>단가대비표!V11</f>
        <v>0</v>
      </c>
      <c r="J323" s="13">
        <f>TRUNC(I323*D323,1)</f>
        <v>0</v>
      </c>
      <c r="K323" s="12">
        <f>TRUNC(E323+G323+I323,1)</f>
        <v>13128</v>
      </c>
      <c r="L323" s="13">
        <f>TRUNC(F323+H323+J323,1)</f>
        <v>17066.400000000001</v>
      </c>
      <c r="M323" s="8" t="s">
        <v>52</v>
      </c>
      <c r="N323" s="5" t="s">
        <v>410</v>
      </c>
      <c r="O323" s="5" t="s">
        <v>1013</v>
      </c>
      <c r="P323" s="5" t="s">
        <v>62</v>
      </c>
      <c r="Q323" s="5" t="s">
        <v>62</v>
      </c>
      <c r="R323" s="5" t="s">
        <v>61</v>
      </c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5" t="s">
        <v>52</v>
      </c>
      <c r="AK323" s="5" t="s">
        <v>1014</v>
      </c>
      <c r="AL323" s="5" t="s">
        <v>52</v>
      </c>
      <c r="AM323" s="5" t="s">
        <v>52</v>
      </c>
    </row>
    <row r="324" spans="1:39" ht="30" customHeight="1">
      <c r="A324" s="8" t="s">
        <v>846</v>
      </c>
      <c r="B324" s="8" t="s">
        <v>847</v>
      </c>
      <c r="C324" s="8" t="s">
        <v>66</v>
      </c>
      <c r="D324" s="9">
        <v>1</v>
      </c>
      <c r="E324" s="12">
        <f>일위대가목록!E80</f>
        <v>0</v>
      </c>
      <c r="F324" s="13">
        <f>TRUNC(E324*D324,1)</f>
        <v>0</v>
      </c>
      <c r="G324" s="12">
        <f>일위대가목록!F80</f>
        <v>10418</v>
      </c>
      <c r="H324" s="13">
        <f>TRUNC(G324*D324,1)</f>
        <v>10418</v>
      </c>
      <c r="I324" s="12">
        <f>일위대가목록!G80</f>
        <v>208</v>
      </c>
      <c r="J324" s="13">
        <f>TRUNC(I324*D324,1)</f>
        <v>208</v>
      </c>
      <c r="K324" s="12">
        <f>TRUNC(E324+G324+I324,1)</f>
        <v>10626</v>
      </c>
      <c r="L324" s="13">
        <f>TRUNC(F324+H324+J324,1)</f>
        <v>10626</v>
      </c>
      <c r="M324" s="8" t="s">
        <v>848</v>
      </c>
      <c r="N324" s="5" t="s">
        <v>410</v>
      </c>
      <c r="O324" s="5" t="s">
        <v>849</v>
      </c>
      <c r="P324" s="5" t="s">
        <v>61</v>
      </c>
      <c r="Q324" s="5" t="s">
        <v>62</v>
      </c>
      <c r="R324" s="5" t="s">
        <v>62</v>
      </c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5" t="s">
        <v>52</v>
      </c>
      <c r="AK324" s="5" t="s">
        <v>1015</v>
      </c>
      <c r="AL324" s="5" t="s">
        <v>52</v>
      </c>
      <c r="AM324" s="5" t="s">
        <v>52</v>
      </c>
    </row>
    <row r="325" spans="1:39" ht="30" customHeight="1">
      <c r="A325" s="8" t="s">
        <v>561</v>
      </c>
      <c r="B325" s="8" t="s">
        <v>52</v>
      </c>
      <c r="C325" s="8" t="s">
        <v>52</v>
      </c>
      <c r="D325" s="9"/>
      <c r="E325" s="12"/>
      <c r="F325" s="13">
        <f>TRUNC(SUMIF(N323:N324, N322, F323:F324),0)</f>
        <v>17066</v>
      </c>
      <c r="G325" s="12"/>
      <c r="H325" s="13">
        <f>TRUNC(SUMIF(N323:N324, N322, H323:H324),0)</f>
        <v>10418</v>
      </c>
      <c r="I325" s="12"/>
      <c r="J325" s="13">
        <f>TRUNC(SUMIF(N323:N324, N322, J323:J324),0)</f>
        <v>208</v>
      </c>
      <c r="K325" s="12"/>
      <c r="L325" s="13">
        <f>F325+H325+J325</f>
        <v>27692</v>
      </c>
      <c r="M325" s="8" t="s">
        <v>52</v>
      </c>
      <c r="N325" s="5" t="s">
        <v>71</v>
      </c>
      <c r="O325" s="5" t="s">
        <v>71</v>
      </c>
      <c r="P325" s="5" t="s">
        <v>52</v>
      </c>
      <c r="Q325" s="5" t="s">
        <v>52</v>
      </c>
      <c r="R325" s="5" t="s">
        <v>52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5" t="s">
        <v>52</v>
      </c>
      <c r="AK325" s="5" t="s">
        <v>52</v>
      </c>
      <c r="AL325" s="5" t="s">
        <v>52</v>
      </c>
      <c r="AM325" s="5" t="s">
        <v>52</v>
      </c>
    </row>
    <row r="326" spans="1:39" ht="30" customHeight="1">
      <c r="A326" s="9"/>
      <c r="B326" s="9"/>
      <c r="C326" s="9"/>
      <c r="D326" s="9"/>
      <c r="E326" s="12"/>
      <c r="F326" s="13"/>
      <c r="G326" s="12"/>
      <c r="H326" s="13"/>
      <c r="I326" s="12"/>
      <c r="J326" s="13"/>
      <c r="K326" s="12"/>
      <c r="L326" s="13"/>
      <c r="M326" s="9"/>
    </row>
    <row r="327" spans="1:39" ht="30" customHeight="1">
      <c r="A327" s="40" t="s">
        <v>1016</v>
      </c>
      <c r="B327" s="40"/>
      <c r="C327" s="40"/>
      <c r="D327" s="40"/>
      <c r="E327" s="41"/>
      <c r="F327" s="42"/>
      <c r="G327" s="41"/>
      <c r="H327" s="42"/>
      <c r="I327" s="41"/>
      <c r="J327" s="42"/>
      <c r="K327" s="41"/>
      <c r="L327" s="42"/>
      <c r="M327" s="40"/>
      <c r="N327" s="2" t="s">
        <v>559</v>
      </c>
    </row>
    <row r="328" spans="1:39" ht="30" customHeight="1">
      <c r="A328" s="8" t="s">
        <v>1017</v>
      </c>
      <c r="B328" s="8" t="s">
        <v>564</v>
      </c>
      <c r="C328" s="8" t="s">
        <v>565</v>
      </c>
      <c r="D328" s="9">
        <v>0.25</v>
      </c>
      <c r="E328" s="12">
        <f>단가대비표!O111</f>
        <v>0</v>
      </c>
      <c r="F328" s="13">
        <f>TRUNC(E328*D328,1)</f>
        <v>0</v>
      </c>
      <c r="G328" s="12">
        <f>단가대비표!P111</f>
        <v>180153</v>
      </c>
      <c r="H328" s="13">
        <f>TRUNC(G328*D328,1)</f>
        <v>45038.2</v>
      </c>
      <c r="I328" s="12">
        <f>단가대비표!V111</f>
        <v>0</v>
      </c>
      <c r="J328" s="13">
        <f>TRUNC(I328*D328,1)</f>
        <v>0</v>
      </c>
      <c r="K328" s="12">
        <f>TRUNC(E328+G328+I328,1)</f>
        <v>180153</v>
      </c>
      <c r="L328" s="13">
        <f>TRUNC(F328+H328+J328,1)</f>
        <v>45038.2</v>
      </c>
      <c r="M328" s="8" t="s">
        <v>52</v>
      </c>
      <c r="N328" s="5" t="s">
        <v>559</v>
      </c>
      <c r="O328" s="5" t="s">
        <v>1018</v>
      </c>
      <c r="P328" s="5" t="s">
        <v>62</v>
      </c>
      <c r="Q328" s="5" t="s">
        <v>62</v>
      </c>
      <c r="R328" s="5" t="s">
        <v>61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5" t="s">
        <v>52</v>
      </c>
      <c r="AK328" s="5" t="s">
        <v>1019</v>
      </c>
      <c r="AL328" s="5" t="s">
        <v>52</v>
      </c>
      <c r="AM328" s="5" t="s">
        <v>52</v>
      </c>
    </row>
    <row r="329" spans="1:39" ht="30" customHeight="1">
      <c r="A329" s="8" t="s">
        <v>563</v>
      </c>
      <c r="B329" s="8" t="s">
        <v>564</v>
      </c>
      <c r="C329" s="8" t="s">
        <v>565</v>
      </c>
      <c r="D329" s="9">
        <v>0.14000000000000001</v>
      </c>
      <c r="E329" s="12">
        <f>단가대비표!O109</f>
        <v>0</v>
      </c>
      <c r="F329" s="13">
        <f>TRUNC(E329*D329,1)</f>
        <v>0</v>
      </c>
      <c r="G329" s="12">
        <f>단가대비표!P109</f>
        <v>102628</v>
      </c>
      <c r="H329" s="13">
        <f>TRUNC(G329*D329,1)</f>
        <v>14367.9</v>
      </c>
      <c r="I329" s="12">
        <f>단가대비표!V109</f>
        <v>0</v>
      </c>
      <c r="J329" s="13">
        <f>TRUNC(I329*D329,1)</f>
        <v>0</v>
      </c>
      <c r="K329" s="12">
        <f>TRUNC(E329+G329+I329,1)</f>
        <v>102628</v>
      </c>
      <c r="L329" s="13">
        <f>TRUNC(F329+H329+J329,1)</f>
        <v>14367.9</v>
      </c>
      <c r="M329" s="8" t="s">
        <v>52</v>
      </c>
      <c r="N329" s="5" t="s">
        <v>559</v>
      </c>
      <c r="O329" s="5" t="s">
        <v>566</v>
      </c>
      <c r="P329" s="5" t="s">
        <v>62</v>
      </c>
      <c r="Q329" s="5" t="s">
        <v>62</v>
      </c>
      <c r="R329" s="5" t="s">
        <v>61</v>
      </c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5" t="s">
        <v>52</v>
      </c>
      <c r="AK329" s="5" t="s">
        <v>1020</v>
      </c>
      <c r="AL329" s="5" t="s">
        <v>52</v>
      </c>
      <c r="AM329" s="5" t="s">
        <v>52</v>
      </c>
    </row>
    <row r="330" spans="1:39" ht="30" customHeight="1">
      <c r="A330" s="8" t="s">
        <v>561</v>
      </c>
      <c r="B330" s="8" t="s">
        <v>52</v>
      </c>
      <c r="C330" s="8" t="s">
        <v>52</v>
      </c>
      <c r="D330" s="9"/>
      <c r="E330" s="12"/>
      <c r="F330" s="13">
        <f>TRUNC(SUMIF(N328:N329, N327, F328:F329),0)</f>
        <v>0</v>
      </c>
      <c r="G330" s="12"/>
      <c r="H330" s="13">
        <f>TRUNC(SUMIF(N328:N329, N327, H328:H329),0)</f>
        <v>59406</v>
      </c>
      <c r="I330" s="12"/>
      <c r="J330" s="13">
        <f>TRUNC(SUMIF(N328:N329, N327, J328:J329),0)</f>
        <v>0</v>
      </c>
      <c r="K330" s="12"/>
      <c r="L330" s="13">
        <f>F330+H330+J330</f>
        <v>59406</v>
      </c>
      <c r="M330" s="8" t="s">
        <v>52</v>
      </c>
      <c r="N330" s="5" t="s">
        <v>71</v>
      </c>
      <c r="O330" s="5" t="s">
        <v>71</v>
      </c>
      <c r="P330" s="5" t="s">
        <v>52</v>
      </c>
      <c r="Q330" s="5" t="s">
        <v>52</v>
      </c>
      <c r="R330" s="5" t="s">
        <v>52</v>
      </c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5" t="s">
        <v>52</v>
      </c>
      <c r="AK330" s="5" t="s">
        <v>52</v>
      </c>
      <c r="AL330" s="5" t="s">
        <v>52</v>
      </c>
      <c r="AM330" s="5" t="s">
        <v>52</v>
      </c>
    </row>
    <row r="331" spans="1:39" ht="30" customHeight="1">
      <c r="A331" s="9"/>
      <c r="B331" s="9"/>
      <c r="C331" s="9"/>
      <c r="D331" s="9"/>
      <c r="E331" s="12"/>
      <c r="F331" s="13"/>
      <c r="G331" s="12"/>
      <c r="H331" s="13"/>
      <c r="I331" s="12"/>
      <c r="J331" s="13"/>
      <c r="K331" s="12"/>
      <c r="L331" s="13"/>
      <c r="M331" s="9"/>
    </row>
    <row r="332" spans="1:39" ht="30" customHeight="1">
      <c r="A332" s="40" t="s">
        <v>1021</v>
      </c>
      <c r="B332" s="40"/>
      <c r="C332" s="40"/>
      <c r="D332" s="40"/>
      <c r="E332" s="41"/>
      <c r="F332" s="42"/>
      <c r="G332" s="41"/>
      <c r="H332" s="42"/>
      <c r="I332" s="41"/>
      <c r="J332" s="42"/>
      <c r="K332" s="41"/>
      <c r="L332" s="42"/>
      <c r="M332" s="40"/>
      <c r="N332" s="2" t="s">
        <v>575</v>
      </c>
    </row>
    <row r="333" spans="1:39" ht="30" customHeight="1">
      <c r="A333" s="8" t="s">
        <v>1022</v>
      </c>
      <c r="B333" s="8" t="s">
        <v>564</v>
      </c>
      <c r="C333" s="8" t="s">
        <v>565</v>
      </c>
      <c r="D333" s="9">
        <v>3.3000000000000002E-2</v>
      </c>
      <c r="E333" s="12">
        <f>단가대비표!O118</f>
        <v>0</v>
      </c>
      <c r="F333" s="13">
        <f>TRUNC(E333*D333,1)</f>
        <v>0</v>
      </c>
      <c r="G333" s="12">
        <f>단가대비표!P118</f>
        <v>154536</v>
      </c>
      <c r="H333" s="13">
        <f>TRUNC(G333*D333,1)</f>
        <v>5099.6000000000004</v>
      </c>
      <c r="I333" s="12">
        <f>단가대비표!V118</f>
        <v>0</v>
      </c>
      <c r="J333" s="13">
        <f>TRUNC(I333*D333,1)</f>
        <v>0</v>
      </c>
      <c r="K333" s="12">
        <f t="shared" ref="K333:L335" si="43">TRUNC(E333+G333+I333,1)</f>
        <v>154536</v>
      </c>
      <c r="L333" s="13">
        <f t="shared" si="43"/>
        <v>5099.6000000000004</v>
      </c>
      <c r="M333" s="8" t="s">
        <v>52</v>
      </c>
      <c r="N333" s="5" t="s">
        <v>575</v>
      </c>
      <c r="O333" s="5" t="s">
        <v>1023</v>
      </c>
      <c r="P333" s="5" t="s">
        <v>62</v>
      </c>
      <c r="Q333" s="5" t="s">
        <v>62</v>
      </c>
      <c r="R333" s="5" t="s">
        <v>61</v>
      </c>
      <c r="S333" s="1"/>
      <c r="T333" s="1"/>
      <c r="U333" s="1"/>
      <c r="V333" s="1">
        <v>1</v>
      </c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5" t="s">
        <v>52</v>
      </c>
      <c r="AK333" s="5" t="s">
        <v>1024</v>
      </c>
      <c r="AL333" s="5" t="s">
        <v>52</v>
      </c>
      <c r="AM333" s="5" t="s">
        <v>52</v>
      </c>
    </row>
    <row r="334" spans="1:39" ht="30" customHeight="1">
      <c r="A334" s="8" t="s">
        <v>563</v>
      </c>
      <c r="B334" s="8" t="s">
        <v>564</v>
      </c>
      <c r="C334" s="8" t="s">
        <v>565</v>
      </c>
      <c r="D334" s="9">
        <v>1.6E-2</v>
      </c>
      <c r="E334" s="12">
        <f>단가대비표!O109</f>
        <v>0</v>
      </c>
      <c r="F334" s="13">
        <f>TRUNC(E334*D334,1)</f>
        <v>0</v>
      </c>
      <c r="G334" s="12">
        <f>단가대비표!P109</f>
        <v>102628</v>
      </c>
      <c r="H334" s="13">
        <f>TRUNC(G334*D334,1)</f>
        <v>1642</v>
      </c>
      <c r="I334" s="12">
        <f>단가대비표!V109</f>
        <v>0</v>
      </c>
      <c r="J334" s="13">
        <f>TRUNC(I334*D334,1)</f>
        <v>0</v>
      </c>
      <c r="K334" s="12">
        <f t="shared" si="43"/>
        <v>102628</v>
      </c>
      <c r="L334" s="13">
        <f t="shared" si="43"/>
        <v>1642</v>
      </c>
      <c r="M334" s="8" t="s">
        <v>52</v>
      </c>
      <c r="N334" s="5" t="s">
        <v>575</v>
      </c>
      <c r="O334" s="5" t="s">
        <v>566</v>
      </c>
      <c r="P334" s="5" t="s">
        <v>62</v>
      </c>
      <c r="Q334" s="5" t="s">
        <v>62</v>
      </c>
      <c r="R334" s="5" t="s">
        <v>61</v>
      </c>
      <c r="S334" s="1"/>
      <c r="T334" s="1"/>
      <c r="U334" s="1"/>
      <c r="V334" s="1">
        <v>1</v>
      </c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5" t="s">
        <v>52</v>
      </c>
      <c r="AK334" s="5" t="s">
        <v>1025</v>
      </c>
      <c r="AL334" s="5" t="s">
        <v>52</v>
      </c>
      <c r="AM334" s="5" t="s">
        <v>52</v>
      </c>
    </row>
    <row r="335" spans="1:39" ht="30" customHeight="1">
      <c r="A335" s="8" t="s">
        <v>700</v>
      </c>
      <c r="B335" s="8" t="s">
        <v>655</v>
      </c>
      <c r="C335" s="8" t="s">
        <v>656</v>
      </c>
      <c r="D335" s="9">
        <v>1</v>
      </c>
      <c r="E335" s="12">
        <v>0</v>
      </c>
      <c r="F335" s="13">
        <f>TRUNC(E335*D335,1)</f>
        <v>0</v>
      </c>
      <c r="G335" s="12">
        <v>0</v>
      </c>
      <c r="H335" s="13">
        <f>TRUNC(G335*D335,1)</f>
        <v>0</v>
      </c>
      <c r="I335" s="12">
        <f>TRUNC(SUMIF(V333:V335, RIGHTB(O335, 1), H333:H335)*U335, 2)</f>
        <v>67.41</v>
      </c>
      <c r="J335" s="13">
        <f>TRUNC(I335*D335,1)</f>
        <v>67.400000000000006</v>
      </c>
      <c r="K335" s="12">
        <f t="shared" si="43"/>
        <v>67.400000000000006</v>
      </c>
      <c r="L335" s="13">
        <f t="shared" si="43"/>
        <v>67.400000000000006</v>
      </c>
      <c r="M335" s="8" t="s">
        <v>52</v>
      </c>
      <c r="N335" s="5" t="s">
        <v>575</v>
      </c>
      <c r="O335" s="5" t="s">
        <v>657</v>
      </c>
      <c r="P335" s="5" t="s">
        <v>62</v>
      </c>
      <c r="Q335" s="5" t="s">
        <v>62</v>
      </c>
      <c r="R335" s="5" t="s">
        <v>62</v>
      </c>
      <c r="S335" s="1">
        <v>1</v>
      </c>
      <c r="T335" s="1">
        <v>2</v>
      </c>
      <c r="U335" s="1">
        <v>0.01</v>
      </c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5" t="s">
        <v>52</v>
      </c>
      <c r="AK335" s="5" t="s">
        <v>1026</v>
      </c>
      <c r="AL335" s="5" t="s">
        <v>52</v>
      </c>
      <c r="AM335" s="5" t="s">
        <v>52</v>
      </c>
    </row>
    <row r="336" spans="1:39" ht="30" customHeight="1">
      <c r="A336" s="8" t="s">
        <v>561</v>
      </c>
      <c r="B336" s="8" t="s">
        <v>52</v>
      </c>
      <c r="C336" s="8" t="s">
        <v>52</v>
      </c>
      <c r="D336" s="9"/>
      <c r="E336" s="12"/>
      <c r="F336" s="13">
        <f>TRUNC(SUMIF(N333:N335, N332, F333:F335),0)</f>
        <v>0</v>
      </c>
      <c r="G336" s="12"/>
      <c r="H336" s="13">
        <f>TRUNC(SUMIF(N333:N335, N332, H333:H335),0)</f>
        <v>6741</v>
      </c>
      <c r="I336" s="12"/>
      <c r="J336" s="13">
        <f>TRUNC(SUMIF(N333:N335, N332, J333:J335),0)</f>
        <v>67</v>
      </c>
      <c r="K336" s="12"/>
      <c r="L336" s="13">
        <f>F336+H336+J336</f>
        <v>6808</v>
      </c>
      <c r="M336" s="8" t="s">
        <v>52</v>
      </c>
      <c r="N336" s="5" t="s">
        <v>71</v>
      </c>
      <c r="O336" s="5" t="s">
        <v>71</v>
      </c>
      <c r="P336" s="5" t="s">
        <v>52</v>
      </c>
      <c r="Q336" s="5" t="s">
        <v>52</v>
      </c>
      <c r="R336" s="5" t="s">
        <v>52</v>
      </c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5" t="s">
        <v>52</v>
      </c>
      <c r="AK336" s="5" t="s">
        <v>52</v>
      </c>
      <c r="AL336" s="5" t="s">
        <v>52</v>
      </c>
      <c r="AM336" s="5" t="s">
        <v>52</v>
      </c>
    </row>
    <row r="337" spans="1:39" ht="30" customHeight="1">
      <c r="A337" s="9"/>
      <c r="B337" s="9"/>
      <c r="C337" s="9"/>
      <c r="D337" s="9"/>
      <c r="E337" s="12"/>
      <c r="F337" s="13"/>
      <c r="G337" s="12"/>
      <c r="H337" s="13"/>
      <c r="I337" s="12"/>
      <c r="J337" s="13"/>
      <c r="K337" s="12"/>
      <c r="L337" s="13"/>
      <c r="M337" s="9"/>
    </row>
    <row r="338" spans="1:39" ht="30" customHeight="1">
      <c r="A338" s="40" t="s">
        <v>1027</v>
      </c>
      <c r="B338" s="40"/>
      <c r="C338" s="40"/>
      <c r="D338" s="40"/>
      <c r="E338" s="41"/>
      <c r="F338" s="42"/>
      <c r="G338" s="41"/>
      <c r="H338" s="42"/>
      <c r="I338" s="41"/>
      <c r="J338" s="42"/>
      <c r="K338" s="41"/>
      <c r="L338" s="42"/>
      <c r="M338" s="40"/>
      <c r="N338" s="2" t="s">
        <v>581</v>
      </c>
    </row>
    <row r="339" spans="1:39" ht="30" customHeight="1">
      <c r="A339" s="8" t="s">
        <v>724</v>
      </c>
      <c r="B339" s="8" t="s">
        <v>564</v>
      </c>
      <c r="C339" s="8" t="s">
        <v>565</v>
      </c>
      <c r="D339" s="9">
        <v>0.1</v>
      </c>
      <c r="E339" s="12">
        <f>단가대비표!O110</f>
        <v>0</v>
      </c>
      <c r="F339" s="13">
        <f>TRUNC(E339*D339,1)</f>
        <v>0</v>
      </c>
      <c r="G339" s="12">
        <f>단가대비표!P110</f>
        <v>123074</v>
      </c>
      <c r="H339" s="13">
        <f>TRUNC(G339*D339,1)</f>
        <v>12307.4</v>
      </c>
      <c r="I339" s="12">
        <f>단가대비표!V110</f>
        <v>0</v>
      </c>
      <c r="J339" s="13">
        <f>TRUNC(I339*D339,1)</f>
        <v>0</v>
      </c>
      <c r="K339" s="12">
        <f>TRUNC(E339+G339+I339,1)</f>
        <v>123074</v>
      </c>
      <c r="L339" s="13">
        <f>TRUNC(F339+H339+J339,1)</f>
        <v>12307.4</v>
      </c>
      <c r="M339" s="8" t="s">
        <v>52</v>
      </c>
      <c r="N339" s="5" t="s">
        <v>581</v>
      </c>
      <c r="O339" s="5" t="s">
        <v>725</v>
      </c>
      <c r="P339" s="5" t="s">
        <v>62</v>
      </c>
      <c r="Q339" s="5" t="s">
        <v>62</v>
      </c>
      <c r="R339" s="5" t="s">
        <v>61</v>
      </c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5" t="s">
        <v>52</v>
      </c>
      <c r="AK339" s="5" t="s">
        <v>1029</v>
      </c>
      <c r="AL339" s="5" t="s">
        <v>52</v>
      </c>
      <c r="AM339" s="5" t="s">
        <v>52</v>
      </c>
    </row>
    <row r="340" spans="1:39" ht="30" customHeight="1">
      <c r="A340" s="8" t="s">
        <v>561</v>
      </c>
      <c r="B340" s="8" t="s">
        <v>52</v>
      </c>
      <c r="C340" s="8" t="s">
        <v>52</v>
      </c>
      <c r="D340" s="9"/>
      <c r="E340" s="12"/>
      <c r="F340" s="13">
        <f>TRUNC(SUMIF(N339:N339, N338, F339:F339),0)</f>
        <v>0</v>
      </c>
      <c r="G340" s="12"/>
      <c r="H340" s="13">
        <f>TRUNC(SUMIF(N339:N339, N338, H339:H339),0)</f>
        <v>12307</v>
      </c>
      <c r="I340" s="12"/>
      <c r="J340" s="13">
        <f>TRUNC(SUMIF(N339:N339, N338, J339:J339),0)</f>
        <v>0</v>
      </c>
      <c r="K340" s="12"/>
      <c r="L340" s="13">
        <f>F340+H340+J340</f>
        <v>12307</v>
      </c>
      <c r="M340" s="8" t="s">
        <v>52</v>
      </c>
      <c r="N340" s="5" t="s">
        <v>71</v>
      </c>
      <c r="O340" s="5" t="s">
        <v>71</v>
      </c>
      <c r="P340" s="5" t="s">
        <v>52</v>
      </c>
      <c r="Q340" s="5" t="s">
        <v>52</v>
      </c>
      <c r="R340" s="5" t="s">
        <v>52</v>
      </c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5" t="s">
        <v>52</v>
      </c>
      <c r="AK340" s="5" t="s">
        <v>52</v>
      </c>
      <c r="AL340" s="5" t="s">
        <v>52</v>
      </c>
      <c r="AM340" s="5" t="s">
        <v>52</v>
      </c>
    </row>
    <row r="341" spans="1:39" ht="30" customHeight="1">
      <c r="A341" s="9"/>
      <c r="B341" s="9"/>
      <c r="C341" s="9"/>
      <c r="D341" s="9"/>
      <c r="E341" s="12"/>
      <c r="F341" s="13"/>
      <c r="G341" s="12"/>
      <c r="H341" s="13"/>
      <c r="I341" s="12"/>
      <c r="J341" s="13"/>
      <c r="K341" s="12"/>
      <c r="L341" s="13"/>
      <c r="M341" s="9"/>
    </row>
    <row r="342" spans="1:39" ht="30" customHeight="1">
      <c r="A342" s="40" t="s">
        <v>1030</v>
      </c>
      <c r="B342" s="40"/>
      <c r="C342" s="40"/>
      <c r="D342" s="40"/>
      <c r="E342" s="41"/>
      <c r="F342" s="42"/>
      <c r="G342" s="41"/>
      <c r="H342" s="42"/>
      <c r="I342" s="41"/>
      <c r="J342" s="42"/>
      <c r="K342" s="41"/>
      <c r="L342" s="42"/>
      <c r="M342" s="40"/>
      <c r="N342" s="2" t="s">
        <v>586</v>
      </c>
    </row>
    <row r="343" spans="1:39" ht="30" customHeight="1">
      <c r="A343" s="8" t="s">
        <v>1031</v>
      </c>
      <c r="B343" s="8" t="s">
        <v>1032</v>
      </c>
      <c r="C343" s="8" t="s">
        <v>741</v>
      </c>
      <c r="D343" s="9">
        <v>0.19900000000000001</v>
      </c>
      <c r="E343" s="12">
        <f>단가대비표!O88</f>
        <v>5060</v>
      </c>
      <c r="F343" s="13">
        <f>TRUNC(E343*D343,1)</f>
        <v>1006.9</v>
      </c>
      <c r="G343" s="12">
        <f>단가대비표!P88</f>
        <v>0</v>
      </c>
      <c r="H343" s="13">
        <f>TRUNC(G343*D343,1)</f>
        <v>0</v>
      </c>
      <c r="I343" s="12">
        <f>단가대비표!V88</f>
        <v>0</v>
      </c>
      <c r="J343" s="13">
        <f>TRUNC(I343*D343,1)</f>
        <v>0</v>
      </c>
      <c r="K343" s="12">
        <f t="shared" ref="K343:L345" si="44">TRUNC(E343+G343+I343,1)</f>
        <v>5060</v>
      </c>
      <c r="L343" s="13">
        <f t="shared" si="44"/>
        <v>1006.9</v>
      </c>
      <c r="M343" s="8" t="s">
        <v>52</v>
      </c>
      <c r="N343" s="5" t="s">
        <v>586</v>
      </c>
      <c r="O343" s="5" t="s">
        <v>1033</v>
      </c>
      <c r="P343" s="5" t="s">
        <v>62</v>
      </c>
      <c r="Q343" s="5" t="s">
        <v>62</v>
      </c>
      <c r="R343" s="5" t="s">
        <v>61</v>
      </c>
      <c r="S343" s="1"/>
      <c r="T343" s="1"/>
      <c r="U343" s="1"/>
      <c r="V343" s="1">
        <v>1</v>
      </c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5" t="s">
        <v>52</v>
      </c>
      <c r="AK343" s="5" t="s">
        <v>1034</v>
      </c>
      <c r="AL343" s="5" t="s">
        <v>52</v>
      </c>
      <c r="AM343" s="5" t="s">
        <v>52</v>
      </c>
    </row>
    <row r="344" spans="1:39" ht="30" customHeight="1">
      <c r="A344" s="8" t="s">
        <v>1035</v>
      </c>
      <c r="B344" s="8" t="s">
        <v>1036</v>
      </c>
      <c r="C344" s="8" t="s">
        <v>741</v>
      </c>
      <c r="D344" s="9">
        <v>8.0000000000000002E-3</v>
      </c>
      <c r="E344" s="12">
        <f>단가대비표!O91</f>
        <v>3483.33</v>
      </c>
      <c r="F344" s="13">
        <f>TRUNC(E344*D344,1)</f>
        <v>27.8</v>
      </c>
      <c r="G344" s="12">
        <f>단가대비표!P91</f>
        <v>0</v>
      </c>
      <c r="H344" s="13">
        <f>TRUNC(G344*D344,1)</f>
        <v>0</v>
      </c>
      <c r="I344" s="12">
        <f>단가대비표!V91</f>
        <v>0</v>
      </c>
      <c r="J344" s="13">
        <f>TRUNC(I344*D344,1)</f>
        <v>0</v>
      </c>
      <c r="K344" s="12">
        <f t="shared" si="44"/>
        <v>3483.3</v>
      </c>
      <c r="L344" s="13">
        <f t="shared" si="44"/>
        <v>27.8</v>
      </c>
      <c r="M344" s="8" t="s">
        <v>52</v>
      </c>
      <c r="N344" s="5" t="s">
        <v>586</v>
      </c>
      <c r="O344" s="5" t="s">
        <v>1037</v>
      </c>
      <c r="P344" s="5" t="s">
        <v>62</v>
      </c>
      <c r="Q344" s="5" t="s">
        <v>62</v>
      </c>
      <c r="R344" s="5" t="s">
        <v>61</v>
      </c>
      <c r="S344" s="1"/>
      <c r="T344" s="1"/>
      <c r="U344" s="1"/>
      <c r="V344" s="1">
        <v>1</v>
      </c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5" t="s">
        <v>52</v>
      </c>
      <c r="AK344" s="5" t="s">
        <v>1038</v>
      </c>
      <c r="AL344" s="5" t="s">
        <v>52</v>
      </c>
      <c r="AM344" s="5" t="s">
        <v>52</v>
      </c>
    </row>
    <row r="345" spans="1:39" ht="30" customHeight="1">
      <c r="A345" s="8" t="s">
        <v>654</v>
      </c>
      <c r="B345" s="8" t="s">
        <v>1039</v>
      </c>
      <c r="C345" s="8" t="s">
        <v>656</v>
      </c>
      <c r="D345" s="9">
        <v>1</v>
      </c>
      <c r="E345" s="12">
        <f>TRUNC(SUMIF(V343:V345, RIGHTB(O345, 1), F343:F345)*U345, 2)</f>
        <v>41.38</v>
      </c>
      <c r="F345" s="13">
        <f>TRUNC(E345*D345,1)</f>
        <v>41.3</v>
      </c>
      <c r="G345" s="12">
        <v>0</v>
      </c>
      <c r="H345" s="13">
        <f>TRUNC(G345*D345,1)</f>
        <v>0</v>
      </c>
      <c r="I345" s="12">
        <v>0</v>
      </c>
      <c r="J345" s="13">
        <f>TRUNC(I345*D345,1)</f>
        <v>0</v>
      </c>
      <c r="K345" s="12">
        <f t="shared" si="44"/>
        <v>41.3</v>
      </c>
      <c r="L345" s="13">
        <f t="shared" si="44"/>
        <v>41.3</v>
      </c>
      <c r="M345" s="8" t="s">
        <v>52</v>
      </c>
      <c r="N345" s="5" t="s">
        <v>586</v>
      </c>
      <c r="O345" s="5" t="s">
        <v>657</v>
      </c>
      <c r="P345" s="5" t="s">
        <v>62</v>
      </c>
      <c r="Q345" s="5" t="s">
        <v>62</v>
      </c>
      <c r="R345" s="5" t="s">
        <v>62</v>
      </c>
      <c r="S345" s="1">
        <v>0</v>
      </c>
      <c r="T345" s="1">
        <v>0</v>
      </c>
      <c r="U345" s="1">
        <v>0.04</v>
      </c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5" t="s">
        <v>52</v>
      </c>
      <c r="AK345" s="5" t="s">
        <v>1040</v>
      </c>
      <c r="AL345" s="5" t="s">
        <v>52</v>
      </c>
      <c r="AM345" s="5" t="s">
        <v>52</v>
      </c>
    </row>
    <row r="346" spans="1:39" ht="30" customHeight="1">
      <c r="A346" s="8" t="s">
        <v>561</v>
      </c>
      <c r="B346" s="8" t="s">
        <v>52</v>
      </c>
      <c r="C346" s="8" t="s">
        <v>52</v>
      </c>
      <c r="D346" s="9"/>
      <c r="E346" s="12"/>
      <c r="F346" s="13">
        <f>TRUNC(SUMIF(N343:N345, N342, F343:F345),0)</f>
        <v>1076</v>
      </c>
      <c r="G346" s="12"/>
      <c r="H346" s="13">
        <f>TRUNC(SUMIF(N343:N345, N342, H343:H345),0)</f>
        <v>0</v>
      </c>
      <c r="I346" s="12"/>
      <c r="J346" s="13">
        <f>TRUNC(SUMIF(N343:N345, N342, J343:J345),0)</f>
        <v>0</v>
      </c>
      <c r="K346" s="12"/>
      <c r="L346" s="13">
        <f>F346+H346+J346</f>
        <v>1076</v>
      </c>
      <c r="M346" s="8" t="s">
        <v>52</v>
      </c>
      <c r="N346" s="5" t="s">
        <v>71</v>
      </c>
      <c r="O346" s="5" t="s">
        <v>71</v>
      </c>
      <c r="P346" s="5" t="s">
        <v>52</v>
      </c>
      <c r="Q346" s="5" t="s">
        <v>52</v>
      </c>
      <c r="R346" s="5" t="s">
        <v>52</v>
      </c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5" t="s">
        <v>52</v>
      </c>
      <c r="AK346" s="5" t="s">
        <v>52</v>
      </c>
      <c r="AL346" s="5" t="s">
        <v>52</v>
      </c>
      <c r="AM346" s="5" t="s">
        <v>52</v>
      </c>
    </row>
    <row r="347" spans="1:39" ht="30" customHeight="1">
      <c r="A347" s="9"/>
      <c r="B347" s="9"/>
      <c r="C347" s="9"/>
      <c r="D347" s="9"/>
      <c r="E347" s="12"/>
      <c r="F347" s="13"/>
      <c r="G347" s="12"/>
      <c r="H347" s="13"/>
      <c r="I347" s="12"/>
      <c r="J347" s="13"/>
      <c r="K347" s="12"/>
      <c r="L347" s="13"/>
      <c r="M347" s="9"/>
    </row>
    <row r="348" spans="1:39" ht="30" customHeight="1">
      <c r="A348" s="40" t="s">
        <v>1041</v>
      </c>
      <c r="B348" s="40"/>
      <c r="C348" s="40"/>
      <c r="D348" s="40"/>
      <c r="E348" s="41"/>
      <c r="F348" s="42"/>
      <c r="G348" s="41"/>
      <c r="H348" s="42"/>
      <c r="I348" s="41"/>
      <c r="J348" s="42"/>
      <c r="K348" s="41"/>
      <c r="L348" s="42"/>
      <c r="M348" s="40"/>
      <c r="N348" s="2" t="s">
        <v>591</v>
      </c>
    </row>
    <row r="349" spans="1:39" ht="30" customHeight="1">
      <c r="A349" s="8" t="s">
        <v>752</v>
      </c>
      <c r="B349" s="8" t="s">
        <v>564</v>
      </c>
      <c r="C349" s="8" t="s">
        <v>565</v>
      </c>
      <c r="D349" s="9">
        <v>1.2999999999999999E-2</v>
      </c>
      <c r="E349" s="12">
        <f>단가대비표!O117</f>
        <v>0</v>
      </c>
      <c r="F349" s="13">
        <f>TRUNC(E349*D349,1)</f>
        <v>0</v>
      </c>
      <c r="G349" s="12">
        <f>단가대비표!P117</f>
        <v>141733</v>
      </c>
      <c r="H349" s="13">
        <f>TRUNC(G349*D349,1)</f>
        <v>1842.5</v>
      </c>
      <c r="I349" s="12">
        <f>단가대비표!V117</f>
        <v>0</v>
      </c>
      <c r="J349" s="13">
        <f>TRUNC(I349*D349,1)</f>
        <v>0</v>
      </c>
      <c r="K349" s="12">
        <f t="shared" ref="K349:L352" si="45">TRUNC(E349+G349+I349,1)</f>
        <v>141733</v>
      </c>
      <c r="L349" s="13">
        <f t="shared" si="45"/>
        <v>1842.5</v>
      </c>
      <c r="M349" s="8" t="s">
        <v>52</v>
      </c>
      <c r="N349" s="5" t="s">
        <v>591</v>
      </c>
      <c r="O349" s="5" t="s">
        <v>753</v>
      </c>
      <c r="P349" s="5" t="s">
        <v>62</v>
      </c>
      <c r="Q349" s="5" t="s">
        <v>62</v>
      </c>
      <c r="R349" s="5" t="s">
        <v>61</v>
      </c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5" t="s">
        <v>52</v>
      </c>
      <c r="AK349" s="5" t="s">
        <v>1042</v>
      </c>
      <c r="AL349" s="5" t="s">
        <v>52</v>
      </c>
      <c r="AM349" s="5" t="s">
        <v>52</v>
      </c>
    </row>
    <row r="350" spans="1:39" ht="30" customHeight="1">
      <c r="A350" s="8" t="s">
        <v>563</v>
      </c>
      <c r="B350" s="8" t="s">
        <v>564</v>
      </c>
      <c r="C350" s="8" t="s">
        <v>565</v>
      </c>
      <c r="D350" s="9">
        <v>3.0000000000000001E-3</v>
      </c>
      <c r="E350" s="12">
        <f>단가대비표!O109</f>
        <v>0</v>
      </c>
      <c r="F350" s="13">
        <f>TRUNC(E350*D350,1)</f>
        <v>0</v>
      </c>
      <c r="G350" s="12">
        <f>단가대비표!P109</f>
        <v>102628</v>
      </c>
      <c r="H350" s="13">
        <f>TRUNC(G350*D350,1)</f>
        <v>307.8</v>
      </c>
      <c r="I350" s="12">
        <f>단가대비표!V109</f>
        <v>0</v>
      </c>
      <c r="J350" s="13">
        <f>TRUNC(I350*D350,1)</f>
        <v>0</v>
      </c>
      <c r="K350" s="12">
        <f t="shared" si="45"/>
        <v>102628</v>
      </c>
      <c r="L350" s="13">
        <f t="shared" si="45"/>
        <v>307.8</v>
      </c>
      <c r="M350" s="8" t="s">
        <v>52</v>
      </c>
      <c r="N350" s="5" t="s">
        <v>591</v>
      </c>
      <c r="O350" s="5" t="s">
        <v>566</v>
      </c>
      <c r="P350" s="5" t="s">
        <v>62</v>
      </c>
      <c r="Q350" s="5" t="s">
        <v>62</v>
      </c>
      <c r="R350" s="5" t="s">
        <v>61</v>
      </c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5" t="s">
        <v>52</v>
      </c>
      <c r="AK350" s="5" t="s">
        <v>1043</v>
      </c>
      <c r="AL350" s="5" t="s">
        <v>52</v>
      </c>
      <c r="AM350" s="5" t="s">
        <v>52</v>
      </c>
    </row>
    <row r="351" spans="1:39" ht="30" customHeight="1">
      <c r="A351" s="8" t="s">
        <v>752</v>
      </c>
      <c r="B351" s="8" t="s">
        <v>564</v>
      </c>
      <c r="C351" s="8" t="s">
        <v>565</v>
      </c>
      <c r="D351" s="9">
        <v>1.2999999999999999E-2</v>
      </c>
      <c r="E351" s="12">
        <f>단가대비표!O117</f>
        <v>0</v>
      </c>
      <c r="F351" s="13">
        <f>TRUNC(E351*D351,1)</f>
        <v>0</v>
      </c>
      <c r="G351" s="12">
        <f>단가대비표!P117</f>
        <v>141733</v>
      </c>
      <c r="H351" s="13">
        <f>TRUNC(G351*D351,1)</f>
        <v>1842.5</v>
      </c>
      <c r="I351" s="12">
        <f>단가대비표!V117</f>
        <v>0</v>
      </c>
      <c r="J351" s="13">
        <f>TRUNC(I351*D351,1)</f>
        <v>0</v>
      </c>
      <c r="K351" s="12">
        <f t="shared" si="45"/>
        <v>141733</v>
      </c>
      <c r="L351" s="13">
        <f t="shared" si="45"/>
        <v>1842.5</v>
      </c>
      <c r="M351" s="8" t="s">
        <v>52</v>
      </c>
      <c r="N351" s="5" t="s">
        <v>591</v>
      </c>
      <c r="O351" s="5" t="s">
        <v>753</v>
      </c>
      <c r="P351" s="5" t="s">
        <v>62</v>
      </c>
      <c r="Q351" s="5" t="s">
        <v>62</v>
      </c>
      <c r="R351" s="5" t="s">
        <v>61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5" t="s">
        <v>52</v>
      </c>
      <c r="AK351" s="5" t="s">
        <v>1042</v>
      </c>
      <c r="AL351" s="5" t="s">
        <v>52</v>
      </c>
      <c r="AM351" s="5" t="s">
        <v>52</v>
      </c>
    </row>
    <row r="352" spans="1:39" ht="30" customHeight="1">
      <c r="A352" s="8" t="s">
        <v>563</v>
      </c>
      <c r="B352" s="8" t="s">
        <v>564</v>
      </c>
      <c r="C352" s="8" t="s">
        <v>565</v>
      </c>
      <c r="D352" s="9">
        <v>3.0000000000000001E-3</v>
      </c>
      <c r="E352" s="12">
        <f>단가대비표!O109</f>
        <v>0</v>
      </c>
      <c r="F352" s="13">
        <f>TRUNC(E352*D352,1)</f>
        <v>0</v>
      </c>
      <c r="G352" s="12">
        <f>단가대비표!P109</f>
        <v>102628</v>
      </c>
      <c r="H352" s="13">
        <f>TRUNC(G352*D352,1)</f>
        <v>307.8</v>
      </c>
      <c r="I352" s="12">
        <f>단가대비표!V109</f>
        <v>0</v>
      </c>
      <c r="J352" s="13">
        <f>TRUNC(I352*D352,1)</f>
        <v>0</v>
      </c>
      <c r="K352" s="12">
        <f t="shared" si="45"/>
        <v>102628</v>
      </c>
      <c r="L352" s="13">
        <f t="shared" si="45"/>
        <v>307.8</v>
      </c>
      <c r="M352" s="8" t="s">
        <v>52</v>
      </c>
      <c r="N352" s="5" t="s">
        <v>591</v>
      </c>
      <c r="O352" s="5" t="s">
        <v>566</v>
      </c>
      <c r="P352" s="5" t="s">
        <v>62</v>
      </c>
      <c r="Q352" s="5" t="s">
        <v>62</v>
      </c>
      <c r="R352" s="5" t="s">
        <v>61</v>
      </c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5" t="s">
        <v>52</v>
      </c>
      <c r="AK352" s="5" t="s">
        <v>1043</v>
      </c>
      <c r="AL352" s="5" t="s">
        <v>52</v>
      </c>
      <c r="AM352" s="5" t="s">
        <v>52</v>
      </c>
    </row>
    <row r="353" spans="1:39" ht="30" customHeight="1">
      <c r="A353" s="8" t="s">
        <v>561</v>
      </c>
      <c r="B353" s="8" t="s">
        <v>52</v>
      </c>
      <c r="C353" s="8" t="s">
        <v>52</v>
      </c>
      <c r="D353" s="9"/>
      <c r="E353" s="12"/>
      <c r="F353" s="13">
        <f>TRUNC(SUMIF(N349:N352, N348, F349:F352),0)</f>
        <v>0</v>
      </c>
      <c r="G353" s="12"/>
      <c r="H353" s="13">
        <f>TRUNC(SUMIF(N349:N352, N348, H349:H352),0)</f>
        <v>4300</v>
      </c>
      <c r="I353" s="12"/>
      <c r="J353" s="13">
        <f>TRUNC(SUMIF(N349:N352, N348, J349:J352),0)</f>
        <v>0</v>
      </c>
      <c r="K353" s="12"/>
      <c r="L353" s="13">
        <f>F353+H353+J353</f>
        <v>4300</v>
      </c>
      <c r="M353" s="8" t="s">
        <v>52</v>
      </c>
      <c r="N353" s="5" t="s">
        <v>71</v>
      </c>
      <c r="O353" s="5" t="s">
        <v>71</v>
      </c>
      <c r="P353" s="5" t="s">
        <v>52</v>
      </c>
      <c r="Q353" s="5" t="s">
        <v>52</v>
      </c>
      <c r="R353" s="5" t="s">
        <v>52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5" t="s">
        <v>52</v>
      </c>
      <c r="AK353" s="5" t="s">
        <v>52</v>
      </c>
      <c r="AL353" s="5" t="s">
        <v>52</v>
      </c>
      <c r="AM353" s="5" t="s">
        <v>52</v>
      </c>
    </row>
    <row r="354" spans="1:39" ht="30" customHeight="1">
      <c r="A354" s="9"/>
      <c r="B354" s="9"/>
      <c r="C354" s="9"/>
      <c r="D354" s="9"/>
      <c r="E354" s="12"/>
      <c r="F354" s="13"/>
      <c r="G354" s="12"/>
      <c r="H354" s="13"/>
      <c r="I354" s="12"/>
      <c r="J354" s="13"/>
      <c r="K354" s="12"/>
      <c r="L354" s="13"/>
      <c r="M354" s="9"/>
    </row>
    <row r="355" spans="1:39" ht="30" customHeight="1">
      <c r="A355" s="40" t="s">
        <v>1044</v>
      </c>
      <c r="B355" s="40"/>
      <c r="C355" s="40"/>
      <c r="D355" s="40"/>
      <c r="E355" s="41"/>
      <c r="F355" s="42"/>
      <c r="G355" s="41"/>
      <c r="H355" s="42"/>
      <c r="I355" s="41"/>
      <c r="J355" s="42"/>
      <c r="K355" s="41"/>
      <c r="L355" s="42"/>
      <c r="M355" s="40"/>
      <c r="N355" s="2" t="s">
        <v>596</v>
      </c>
    </row>
    <row r="356" spans="1:39" ht="30" customHeight="1">
      <c r="A356" s="8" t="s">
        <v>724</v>
      </c>
      <c r="B356" s="8" t="s">
        <v>564</v>
      </c>
      <c r="C356" s="8" t="s">
        <v>565</v>
      </c>
      <c r="D356" s="9">
        <v>0.08</v>
      </c>
      <c r="E356" s="12">
        <f>단가대비표!O110</f>
        <v>0</v>
      </c>
      <c r="F356" s="13">
        <f>TRUNC(E356*D356,1)</f>
        <v>0</v>
      </c>
      <c r="G356" s="12">
        <f>단가대비표!P110</f>
        <v>123074</v>
      </c>
      <c r="H356" s="13">
        <f>TRUNC(G356*D356,1)</f>
        <v>9845.9</v>
      </c>
      <c r="I356" s="12">
        <f>단가대비표!V110</f>
        <v>0</v>
      </c>
      <c r="J356" s="13">
        <f>TRUNC(I356*D356,1)</f>
        <v>0</v>
      </c>
      <c r="K356" s="12">
        <f>TRUNC(E356+G356+I356,1)</f>
        <v>123074</v>
      </c>
      <c r="L356" s="13">
        <f>TRUNC(F356+H356+J356,1)</f>
        <v>9845.9</v>
      </c>
      <c r="M356" s="8" t="s">
        <v>52</v>
      </c>
      <c r="N356" s="5" t="s">
        <v>596</v>
      </c>
      <c r="O356" s="5" t="s">
        <v>725</v>
      </c>
      <c r="P356" s="5" t="s">
        <v>62</v>
      </c>
      <c r="Q356" s="5" t="s">
        <v>62</v>
      </c>
      <c r="R356" s="5" t="s">
        <v>61</v>
      </c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5" t="s">
        <v>52</v>
      </c>
      <c r="AK356" s="5" t="s">
        <v>1045</v>
      </c>
      <c r="AL356" s="5" t="s">
        <v>52</v>
      </c>
      <c r="AM356" s="5" t="s">
        <v>52</v>
      </c>
    </row>
    <row r="357" spans="1:39" ht="30" customHeight="1">
      <c r="A357" s="8" t="s">
        <v>561</v>
      </c>
      <c r="B357" s="8" t="s">
        <v>52</v>
      </c>
      <c r="C357" s="8" t="s">
        <v>52</v>
      </c>
      <c r="D357" s="9"/>
      <c r="E357" s="12"/>
      <c r="F357" s="13">
        <f>TRUNC(SUMIF(N356:N356, N355, F356:F356),0)</f>
        <v>0</v>
      </c>
      <c r="G357" s="12"/>
      <c r="H357" s="13">
        <f>TRUNC(SUMIF(N356:N356, N355, H356:H356),0)</f>
        <v>9845</v>
      </c>
      <c r="I357" s="12"/>
      <c r="J357" s="13">
        <f>TRUNC(SUMIF(N356:N356, N355, J356:J356),0)</f>
        <v>0</v>
      </c>
      <c r="K357" s="12"/>
      <c r="L357" s="13">
        <f>F357+H357+J357</f>
        <v>9845</v>
      </c>
      <c r="M357" s="8" t="s">
        <v>52</v>
      </c>
      <c r="N357" s="5" t="s">
        <v>71</v>
      </c>
      <c r="O357" s="5" t="s">
        <v>71</v>
      </c>
      <c r="P357" s="5" t="s">
        <v>52</v>
      </c>
      <c r="Q357" s="5" t="s">
        <v>52</v>
      </c>
      <c r="R357" s="5" t="s">
        <v>52</v>
      </c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5" t="s">
        <v>52</v>
      </c>
      <c r="AK357" s="5" t="s">
        <v>52</v>
      </c>
      <c r="AL357" s="5" t="s">
        <v>52</v>
      </c>
      <c r="AM357" s="5" t="s">
        <v>52</v>
      </c>
    </row>
    <row r="358" spans="1:39" ht="30" customHeight="1">
      <c r="A358" s="9"/>
      <c r="B358" s="9"/>
      <c r="C358" s="9"/>
      <c r="D358" s="9"/>
      <c r="E358" s="12"/>
      <c r="F358" s="13"/>
      <c r="G358" s="12"/>
      <c r="H358" s="13"/>
      <c r="I358" s="12"/>
      <c r="J358" s="13"/>
      <c r="K358" s="12"/>
      <c r="L358" s="13"/>
      <c r="M358" s="9"/>
    </row>
    <row r="359" spans="1:39" ht="30" customHeight="1">
      <c r="A359" s="40" t="s">
        <v>1046</v>
      </c>
      <c r="B359" s="40"/>
      <c r="C359" s="40"/>
      <c r="D359" s="40"/>
      <c r="E359" s="41"/>
      <c r="F359" s="42"/>
      <c r="G359" s="41"/>
      <c r="H359" s="42"/>
      <c r="I359" s="41"/>
      <c r="J359" s="42"/>
      <c r="K359" s="41"/>
      <c r="L359" s="42"/>
      <c r="M359" s="40"/>
      <c r="N359" s="2" t="s">
        <v>604</v>
      </c>
    </row>
    <row r="360" spans="1:39" ht="30" customHeight="1">
      <c r="A360" s="8" t="s">
        <v>1048</v>
      </c>
      <c r="B360" s="8" t="s">
        <v>1049</v>
      </c>
      <c r="C360" s="8" t="s">
        <v>227</v>
      </c>
      <c r="D360" s="9">
        <v>0.05</v>
      </c>
      <c r="E360" s="12">
        <f>단가대비표!O77</f>
        <v>2139.7800000000002</v>
      </c>
      <c r="F360" s="13">
        <f>TRUNC(E360*D360,1)</f>
        <v>106.9</v>
      </c>
      <c r="G360" s="12">
        <f>단가대비표!P77</f>
        <v>0</v>
      </c>
      <c r="H360" s="13">
        <f>TRUNC(G360*D360,1)</f>
        <v>0</v>
      </c>
      <c r="I360" s="12">
        <f>단가대비표!V77</f>
        <v>0</v>
      </c>
      <c r="J360" s="13">
        <f>TRUNC(I360*D360,1)</f>
        <v>0</v>
      </c>
      <c r="K360" s="12">
        <f t="shared" ref="K360:L363" si="46">TRUNC(E360+G360+I360,1)</f>
        <v>2139.6999999999998</v>
      </c>
      <c r="L360" s="13">
        <f t="shared" si="46"/>
        <v>106.9</v>
      </c>
      <c r="M360" s="8" t="s">
        <v>1050</v>
      </c>
      <c r="N360" s="5" t="s">
        <v>604</v>
      </c>
      <c r="O360" s="5" t="s">
        <v>1051</v>
      </c>
      <c r="P360" s="5" t="s">
        <v>62</v>
      </c>
      <c r="Q360" s="5" t="s">
        <v>62</v>
      </c>
      <c r="R360" s="5" t="s">
        <v>61</v>
      </c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5" t="s">
        <v>52</v>
      </c>
      <c r="AK360" s="5" t="s">
        <v>1052</v>
      </c>
      <c r="AL360" s="5" t="s">
        <v>52</v>
      </c>
      <c r="AM360" s="5" t="s">
        <v>52</v>
      </c>
    </row>
    <row r="361" spans="1:39" ht="30" customHeight="1">
      <c r="A361" s="8" t="s">
        <v>747</v>
      </c>
      <c r="B361" s="8" t="s">
        <v>748</v>
      </c>
      <c r="C361" s="8" t="s">
        <v>749</v>
      </c>
      <c r="D361" s="9">
        <v>0.1</v>
      </c>
      <c r="E361" s="12">
        <f>단가대비표!O75</f>
        <v>200</v>
      </c>
      <c r="F361" s="13">
        <f>TRUNC(E361*D361,1)</f>
        <v>20</v>
      </c>
      <c r="G361" s="12">
        <f>단가대비표!P75</f>
        <v>0</v>
      </c>
      <c r="H361" s="13">
        <f>TRUNC(G361*D361,1)</f>
        <v>0</v>
      </c>
      <c r="I361" s="12">
        <f>단가대비표!V75</f>
        <v>0</v>
      </c>
      <c r="J361" s="13">
        <f>TRUNC(I361*D361,1)</f>
        <v>0</v>
      </c>
      <c r="K361" s="12">
        <f t="shared" si="46"/>
        <v>200</v>
      </c>
      <c r="L361" s="13">
        <f t="shared" si="46"/>
        <v>20</v>
      </c>
      <c r="M361" s="8" t="s">
        <v>52</v>
      </c>
      <c r="N361" s="5" t="s">
        <v>604</v>
      </c>
      <c r="O361" s="5" t="s">
        <v>750</v>
      </c>
      <c r="P361" s="5" t="s">
        <v>62</v>
      </c>
      <c r="Q361" s="5" t="s">
        <v>62</v>
      </c>
      <c r="R361" s="5" t="s">
        <v>61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5" t="s">
        <v>52</v>
      </c>
      <c r="AK361" s="5" t="s">
        <v>1053</v>
      </c>
      <c r="AL361" s="5" t="s">
        <v>52</v>
      </c>
      <c r="AM361" s="5" t="s">
        <v>52</v>
      </c>
    </row>
    <row r="362" spans="1:39" ht="30" customHeight="1">
      <c r="A362" s="8" t="s">
        <v>752</v>
      </c>
      <c r="B362" s="8" t="s">
        <v>564</v>
      </c>
      <c r="C362" s="8" t="s">
        <v>565</v>
      </c>
      <c r="D362" s="9">
        <v>0.01</v>
      </c>
      <c r="E362" s="12">
        <f>단가대비표!O117</f>
        <v>0</v>
      </c>
      <c r="F362" s="13">
        <f>TRUNC(E362*D362,1)</f>
        <v>0</v>
      </c>
      <c r="G362" s="12">
        <f>단가대비표!P117</f>
        <v>141733</v>
      </c>
      <c r="H362" s="13">
        <f>TRUNC(G362*D362,1)</f>
        <v>1417.3</v>
      </c>
      <c r="I362" s="12">
        <f>단가대비표!V117</f>
        <v>0</v>
      </c>
      <c r="J362" s="13">
        <f>TRUNC(I362*D362,1)</f>
        <v>0</v>
      </c>
      <c r="K362" s="12">
        <f t="shared" si="46"/>
        <v>141733</v>
      </c>
      <c r="L362" s="13">
        <f t="shared" si="46"/>
        <v>1417.3</v>
      </c>
      <c r="M362" s="8" t="s">
        <v>52</v>
      </c>
      <c r="N362" s="5" t="s">
        <v>604</v>
      </c>
      <c r="O362" s="5" t="s">
        <v>753</v>
      </c>
      <c r="P362" s="5" t="s">
        <v>62</v>
      </c>
      <c r="Q362" s="5" t="s">
        <v>62</v>
      </c>
      <c r="R362" s="5" t="s">
        <v>61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5" t="s">
        <v>52</v>
      </c>
      <c r="AK362" s="5" t="s">
        <v>1054</v>
      </c>
      <c r="AL362" s="5" t="s">
        <v>52</v>
      </c>
      <c r="AM362" s="5" t="s">
        <v>52</v>
      </c>
    </row>
    <row r="363" spans="1:39" ht="30" customHeight="1">
      <c r="A363" s="8" t="s">
        <v>563</v>
      </c>
      <c r="B363" s="8" t="s">
        <v>564</v>
      </c>
      <c r="C363" s="8" t="s">
        <v>565</v>
      </c>
      <c r="D363" s="9">
        <v>1E-3</v>
      </c>
      <c r="E363" s="12">
        <f>단가대비표!O109</f>
        <v>0</v>
      </c>
      <c r="F363" s="13">
        <f>TRUNC(E363*D363,1)</f>
        <v>0</v>
      </c>
      <c r="G363" s="12">
        <f>단가대비표!P109</f>
        <v>102628</v>
      </c>
      <c r="H363" s="13">
        <f>TRUNC(G363*D363,1)</f>
        <v>102.6</v>
      </c>
      <c r="I363" s="12">
        <f>단가대비표!V109</f>
        <v>0</v>
      </c>
      <c r="J363" s="13">
        <f>TRUNC(I363*D363,1)</f>
        <v>0</v>
      </c>
      <c r="K363" s="12">
        <f t="shared" si="46"/>
        <v>102628</v>
      </c>
      <c r="L363" s="13">
        <f t="shared" si="46"/>
        <v>102.6</v>
      </c>
      <c r="M363" s="8" t="s">
        <v>52</v>
      </c>
      <c r="N363" s="5" t="s">
        <v>604</v>
      </c>
      <c r="O363" s="5" t="s">
        <v>566</v>
      </c>
      <c r="P363" s="5" t="s">
        <v>62</v>
      </c>
      <c r="Q363" s="5" t="s">
        <v>62</v>
      </c>
      <c r="R363" s="5" t="s">
        <v>61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5" t="s">
        <v>52</v>
      </c>
      <c r="AK363" s="5" t="s">
        <v>1055</v>
      </c>
      <c r="AL363" s="5" t="s">
        <v>52</v>
      </c>
      <c r="AM363" s="5" t="s">
        <v>52</v>
      </c>
    </row>
    <row r="364" spans="1:39" ht="30" customHeight="1">
      <c r="A364" s="8" t="s">
        <v>561</v>
      </c>
      <c r="B364" s="8" t="s">
        <v>52</v>
      </c>
      <c r="C364" s="8" t="s">
        <v>52</v>
      </c>
      <c r="D364" s="9"/>
      <c r="E364" s="12"/>
      <c r="F364" s="13">
        <f>TRUNC(SUMIF(N360:N363, N359, F360:F363),0)</f>
        <v>126</v>
      </c>
      <c r="G364" s="12"/>
      <c r="H364" s="13">
        <f>TRUNC(SUMIF(N360:N363, N359, H360:H363),0)</f>
        <v>1519</v>
      </c>
      <c r="I364" s="12"/>
      <c r="J364" s="13">
        <f>TRUNC(SUMIF(N360:N363, N359, J360:J363),0)</f>
        <v>0</v>
      </c>
      <c r="K364" s="12"/>
      <c r="L364" s="13">
        <f>F364+H364+J364</f>
        <v>1645</v>
      </c>
      <c r="M364" s="8" t="s">
        <v>52</v>
      </c>
      <c r="N364" s="5" t="s">
        <v>71</v>
      </c>
      <c r="O364" s="5" t="s">
        <v>71</v>
      </c>
      <c r="P364" s="5" t="s">
        <v>52</v>
      </c>
      <c r="Q364" s="5" t="s">
        <v>52</v>
      </c>
      <c r="R364" s="5" t="s">
        <v>52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5" t="s">
        <v>52</v>
      </c>
      <c r="AK364" s="5" t="s">
        <v>52</v>
      </c>
      <c r="AL364" s="5" t="s">
        <v>52</v>
      </c>
      <c r="AM364" s="5" t="s">
        <v>52</v>
      </c>
    </row>
    <row r="365" spans="1:39" ht="30" customHeight="1">
      <c r="A365" s="9"/>
      <c r="B365" s="9"/>
      <c r="C365" s="9"/>
      <c r="D365" s="9"/>
      <c r="E365" s="12"/>
      <c r="F365" s="13"/>
      <c r="G365" s="12"/>
      <c r="H365" s="13"/>
      <c r="I365" s="12"/>
      <c r="J365" s="13"/>
      <c r="K365" s="12"/>
      <c r="L365" s="13"/>
      <c r="M365" s="9"/>
    </row>
    <row r="366" spans="1:39" ht="30" customHeight="1">
      <c r="A366" s="40" t="s">
        <v>1056</v>
      </c>
      <c r="B366" s="40"/>
      <c r="C366" s="40"/>
      <c r="D366" s="40"/>
      <c r="E366" s="41"/>
      <c r="F366" s="42"/>
      <c r="G366" s="41"/>
      <c r="H366" s="42"/>
      <c r="I366" s="41"/>
      <c r="J366" s="42"/>
      <c r="K366" s="41"/>
      <c r="L366" s="42"/>
      <c r="M366" s="40"/>
      <c r="N366" s="2" t="s">
        <v>609</v>
      </c>
    </row>
    <row r="367" spans="1:39" ht="30" customHeight="1">
      <c r="A367" s="8" t="s">
        <v>1057</v>
      </c>
      <c r="B367" s="8" t="s">
        <v>52</v>
      </c>
      <c r="C367" s="8" t="s">
        <v>741</v>
      </c>
      <c r="D367" s="9">
        <v>0.20399999999999999</v>
      </c>
      <c r="E367" s="12">
        <f>단가대비표!O83</f>
        <v>10000</v>
      </c>
      <c r="F367" s="13">
        <f>TRUNC(E367*D367,1)</f>
        <v>2040</v>
      </c>
      <c r="G367" s="12">
        <f>단가대비표!P83</f>
        <v>0</v>
      </c>
      <c r="H367" s="13">
        <f>TRUNC(G367*D367,1)</f>
        <v>0</v>
      </c>
      <c r="I367" s="12">
        <f>단가대비표!V83</f>
        <v>0</v>
      </c>
      <c r="J367" s="13">
        <f>TRUNC(I367*D367,1)</f>
        <v>0</v>
      </c>
      <c r="K367" s="12">
        <f>TRUNC(E367+G367+I367,1)</f>
        <v>10000</v>
      </c>
      <c r="L367" s="13">
        <f>TRUNC(F367+H367+J367,1)</f>
        <v>2040</v>
      </c>
      <c r="M367" s="8" t="s">
        <v>52</v>
      </c>
      <c r="N367" s="5" t="s">
        <v>609</v>
      </c>
      <c r="O367" s="5" t="s">
        <v>1058</v>
      </c>
      <c r="P367" s="5" t="s">
        <v>62</v>
      </c>
      <c r="Q367" s="5" t="s">
        <v>62</v>
      </c>
      <c r="R367" s="5" t="s">
        <v>61</v>
      </c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5" t="s">
        <v>52</v>
      </c>
      <c r="AK367" s="5" t="s">
        <v>1059</v>
      </c>
      <c r="AL367" s="5" t="s">
        <v>52</v>
      </c>
      <c r="AM367" s="5" t="s">
        <v>52</v>
      </c>
    </row>
    <row r="368" spans="1:39" ht="30" customHeight="1">
      <c r="A368" s="8" t="s">
        <v>1060</v>
      </c>
      <c r="B368" s="8" t="s">
        <v>52</v>
      </c>
      <c r="C368" s="8" t="s">
        <v>741</v>
      </c>
      <c r="D368" s="9">
        <v>0.223</v>
      </c>
      <c r="E368" s="12">
        <f>단가대비표!O84</f>
        <v>17940</v>
      </c>
      <c r="F368" s="13">
        <f>TRUNC(E368*D368,1)</f>
        <v>4000.6</v>
      </c>
      <c r="G368" s="12">
        <f>단가대비표!P84</f>
        <v>0</v>
      </c>
      <c r="H368" s="13">
        <f>TRUNC(G368*D368,1)</f>
        <v>0</v>
      </c>
      <c r="I368" s="12">
        <f>단가대비표!V84</f>
        <v>0</v>
      </c>
      <c r="J368" s="13">
        <f>TRUNC(I368*D368,1)</f>
        <v>0</v>
      </c>
      <c r="K368" s="12">
        <f>TRUNC(E368+G368+I368,1)</f>
        <v>17940</v>
      </c>
      <c r="L368" s="13">
        <f>TRUNC(F368+H368+J368,1)</f>
        <v>4000.6</v>
      </c>
      <c r="M368" s="8" t="s">
        <v>52</v>
      </c>
      <c r="N368" s="5" t="s">
        <v>609</v>
      </c>
      <c r="O368" s="5" t="s">
        <v>1061</v>
      </c>
      <c r="P368" s="5" t="s">
        <v>62</v>
      </c>
      <c r="Q368" s="5" t="s">
        <v>62</v>
      </c>
      <c r="R368" s="5" t="s">
        <v>61</v>
      </c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5" t="s">
        <v>52</v>
      </c>
      <c r="AK368" s="5" t="s">
        <v>1062</v>
      </c>
      <c r="AL368" s="5" t="s">
        <v>52</v>
      </c>
      <c r="AM368" s="5" t="s">
        <v>52</v>
      </c>
    </row>
    <row r="369" spans="1:39" ht="30" customHeight="1">
      <c r="A369" s="8" t="s">
        <v>561</v>
      </c>
      <c r="B369" s="8" t="s">
        <v>52</v>
      </c>
      <c r="C369" s="8" t="s">
        <v>52</v>
      </c>
      <c r="D369" s="9"/>
      <c r="E369" s="12"/>
      <c r="F369" s="13">
        <f>TRUNC(SUMIF(N367:N368, N366, F367:F368),0)</f>
        <v>6040</v>
      </c>
      <c r="G369" s="12"/>
      <c r="H369" s="13">
        <f>TRUNC(SUMIF(N367:N368, N366, H367:H368),0)</f>
        <v>0</v>
      </c>
      <c r="I369" s="12"/>
      <c r="J369" s="13">
        <f>TRUNC(SUMIF(N367:N368, N366, J367:J368),0)</f>
        <v>0</v>
      </c>
      <c r="K369" s="12"/>
      <c r="L369" s="13">
        <f>F369+H369+J369</f>
        <v>6040</v>
      </c>
      <c r="M369" s="8" t="s">
        <v>52</v>
      </c>
      <c r="N369" s="5" t="s">
        <v>71</v>
      </c>
      <c r="O369" s="5" t="s">
        <v>71</v>
      </c>
      <c r="P369" s="5" t="s">
        <v>52</v>
      </c>
      <c r="Q369" s="5" t="s">
        <v>52</v>
      </c>
      <c r="R369" s="5" t="s">
        <v>52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5" t="s">
        <v>52</v>
      </c>
      <c r="AK369" s="5" t="s">
        <v>52</v>
      </c>
      <c r="AL369" s="5" t="s">
        <v>52</v>
      </c>
      <c r="AM369" s="5" t="s">
        <v>52</v>
      </c>
    </row>
    <row r="370" spans="1:39" ht="30" customHeight="1">
      <c r="A370" s="9"/>
      <c r="B370" s="9"/>
      <c r="C370" s="9"/>
      <c r="D370" s="9"/>
      <c r="E370" s="12"/>
      <c r="F370" s="13"/>
      <c r="G370" s="12"/>
      <c r="H370" s="13"/>
      <c r="I370" s="12"/>
      <c r="J370" s="13"/>
      <c r="K370" s="12"/>
      <c r="L370" s="13"/>
      <c r="M370" s="9"/>
    </row>
    <row r="371" spans="1:39" ht="30" customHeight="1">
      <c r="A371" s="40" t="s">
        <v>1063</v>
      </c>
      <c r="B371" s="40"/>
      <c r="C371" s="40"/>
      <c r="D371" s="40"/>
      <c r="E371" s="41"/>
      <c r="F371" s="42"/>
      <c r="G371" s="41"/>
      <c r="H371" s="42"/>
      <c r="I371" s="41"/>
      <c r="J371" s="42"/>
      <c r="K371" s="41"/>
      <c r="L371" s="42"/>
      <c r="M371" s="40"/>
      <c r="N371" s="2" t="s">
        <v>613</v>
      </c>
    </row>
    <row r="372" spans="1:39" ht="30" customHeight="1">
      <c r="A372" s="8" t="s">
        <v>752</v>
      </c>
      <c r="B372" s="8" t="s">
        <v>564</v>
      </c>
      <c r="C372" s="8" t="s">
        <v>565</v>
      </c>
      <c r="D372" s="9">
        <v>3.9E-2</v>
      </c>
      <c r="E372" s="12">
        <f>단가대비표!O117</f>
        <v>0</v>
      </c>
      <c r="F372" s="13">
        <f>TRUNC(E372*D372,1)</f>
        <v>0</v>
      </c>
      <c r="G372" s="12">
        <f>단가대비표!P117</f>
        <v>141733</v>
      </c>
      <c r="H372" s="13">
        <f>TRUNC(G372*D372,1)</f>
        <v>5527.5</v>
      </c>
      <c r="I372" s="12">
        <f>단가대비표!V117</f>
        <v>0</v>
      </c>
      <c r="J372" s="13">
        <f>TRUNC(I372*D372,1)</f>
        <v>0</v>
      </c>
      <c r="K372" s="12">
        <f>TRUNC(E372+G372+I372,1)</f>
        <v>141733</v>
      </c>
      <c r="L372" s="13">
        <f>TRUNC(F372+H372+J372,1)</f>
        <v>5527.5</v>
      </c>
      <c r="M372" s="8" t="s">
        <v>52</v>
      </c>
      <c r="N372" s="5" t="s">
        <v>613</v>
      </c>
      <c r="O372" s="5" t="s">
        <v>753</v>
      </c>
      <c r="P372" s="5" t="s">
        <v>62</v>
      </c>
      <c r="Q372" s="5" t="s">
        <v>62</v>
      </c>
      <c r="R372" s="5" t="s">
        <v>61</v>
      </c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5" t="s">
        <v>52</v>
      </c>
      <c r="AK372" s="5" t="s">
        <v>1064</v>
      </c>
      <c r="AL372" s="5" t="s">
        <v>52</v>
      </c>
      <c r="AM372" s="5" t="s">
        <v>52</v>
      </c>
    </row>
    <row r="373" spans="1:39" ht="30" customHeight="1">
      <c r="A373" s="8" t="s">
        <v>563</v>
      </c>
      <c r="B373" s="8" t="s">
        <v>564</v>
      </c>
      <c r="C373" s="8" t="s">
        <v>565</v>
      </c>
      <c r="D373" s="9">
        <v>8.0000000000000002E-3</v>
      </c>
      <c r="E373" s="12">
        <f>단가대비표!O109</f>
        <v>0</v>
      </c>
      <c r="F373" s="13">
        <f>TRUNC(E373*D373,1)</f>
        <v>0</v>
      </c>
      <c r="G373" s="12">
        <f>단가대비표!P109</f>
        <v>102628</v>
      </c>
      <c r="H373" s="13">
        <f>TRUNC(G373*D373,1)</f>
        <v>821</v>
      </c>
      <c r="I373" s="12">
        <f>단가대비표!V109</f>
        <v>0</v>
      </c>
      <c r="J373" s="13">
        <f>TRUNC(I373*D373,1)</f>
        <v>0</v>
      </c>
      <c r="K373" s="12">
        <f>TRUNC(E373+G373+I373,1)</f>
        <v>102628</v>
      </c>
      <c r="L373" s="13">
        <f>TRUNC(F373+H373+J373,1)</f>
        <v>821</v>
      </c>
      <c r="M373" s="8" t="s">
        <v>52</v>
      </c>
      <c r="N373" s="5" t="s">
        <v>613</v>
      </c>
      <c r="O373" s="5" t="s">
        <v>566</v>
      </c>
      <c r="P373" s="5" t="s">
        <v>62</v>
      </c>
      <c r="Q373" s="5" t="s">
        <v>62</v>
      </c>
      <c r="R373" s="5" t="s">
        <v>61</v>
      </c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5" t="s">
        <v>52</v>
      </c>
      <c r="AK373" s="5" t="s">
        <v>1065</v>
      </c>
      <c r="AL373" s="5" t="s">
        <v>52</v>
      </c>
      <c r="AM373" s="5" t="s">
        <v>52</v>
      </c>
    </row>
    <row r="374" spans="1:39" ht="30" customHeight="1">
      <c r="A374" s="8" t="s">
        <v>561</v>
      </c>
      <c r="B374" s="8" t="s">
        <v>52</v>
      </c>
      <c r="C374" s="8" t="s">
        <v>52</v>
      </c>
      <c r="D374" s="9"/>
      <c r="E374" s="12"/>
      <c r="F374" s="13">
        <f>TRUNC(SUMIF(N372:N373, N371, F372:F373),0)</f>
        <v>0</v>
      </c>
      <c r="G374" s="12"/>
      <c r="H374" s="13">
        <f>TRUNC(SUMIF(N372:N373, N371, H372:H373),0)</f>
        <v>6348</v>
      </c>
      <c r="I374" s="12"/>
      <c r="J374" s="13">
        <f>TRUNC(SUMIF(N372:N373, N371, J372:J373),0)</f>
        <v>0</v>
      </c>
      <c r="K374" s="12"/>
      <c r="L374" s="13">
        <f>F374+H374+J374</f>
        <v>6348</v>
      </c>
      <c r="M374" s="8" t="s">
        <v>52</v>
      </c>
      <c r="N374" s="5" t="s">
        <v>71</v>
      </c>
      <c r="O374" s="5" t="s">
        <v>71</v>
      </c>
      <c r="P374" s="5" t="s">
        <v>52</v>
      </c>
      <c r="Q374" s="5" t="s">
        <v>52</v>
      </c>
      <c r="R374" s="5" t="s">
        <v>52</v>
      </c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5" t="s">
        <v>52</v>
      </c>
      <c r="AK374" s="5" t="s">
        <v>52</v>
      </c>
      <c r="AL374" s="5" t="s">
        <v>52</v>
      </c>
      <c r="AM374" s="5" t="s">
        <v>52</v>
      </c>
    </row>
    <row r="375" spans="1:39" ht="30" customHeight="1">
      <c r="A375" s="9"/>
      <c r="B375" s="9"/>
      <c r="C375" s="9"/>
      <c r="D375" s="9"/>
      <c r="E375" s="12"/>
      <c r="F375" s="13"/>
      <c r="G375" s="12"/>
      <c r="H375" s="13"/>
      <c r="I375" s="12"/>
      <c r="J375" s="13"/>
      <c r="K375" s="12"/>
      <c r="L375" s="13"/>
      <c r="M375" s="9"/>
    </row>
    <row r="376" spans="1:39" ht="30" customHeight="1">
      <c r="A376" s="40" t="s">
        <v>1066</v>
      </c>
      <c r="B376" s="40"/>
      <c r="C376" s="40"/>
      <c r="D376" s="40"/>
      <c r="E376" s="41"/>
      <c r="F376" s="42"/>
      <c r="G376" s="41"/>
      <c r="H376" s="42"/>
      <c r="I376" s="41"/>
      <c r="J376" s="42"/>
      <c r="K376" s="41"/>
      <c r="L376" s="42"/>
      <c r="M376" s="40"/>
      <c r="N376" s="2" t="s">
        <v>1067</v>
      </c>
    </row>
    <row r="377" spans="1:39" ht="30" customHeight="1">
      <c r="A377" s="8" t="s">
        <v>1068</v>
      </c>
      <c r="B377" s="8" t="s">
        <v>1069</v>
      </c>
      <c r="C377" s="8" t="s">
        <v>58</v>
      </c>
      <c r="D377" s="9">
        <v>0.2213</v>
      </c>
      <c r="E377" s="12">
        <f>단가대비표!O5</f>
        <v>0</v>
      </c>
      <c r="F377" s="13">
        <f>TRUNC(E377*D377,1)</f>
        <v>0</v>
      </c>
      <c r="G377" s="12">
        <f>단가대비표!P5</f>
        <v>0</v>
      </c>
      <c r="H377" s="13">
        <f>TRUNC(G377*D377,1)</f>
        <v>0</v>
      </c>
      <c r="I377" s="12">
        <f>단가대비표!V5</f>
        <v>80650</v>
      </c>
      <c r="J377" s="13">
        <f>TRUNC(I377*D377,1)</f>
        <v>17847.8</v>
      </c>
      <c r="K377" s="12">
        <f t="shared" ref="K377:L380" si="47">TRUNC(E377+G377+I377,1)</f>
        <v>80650</v>
      </c>
      <c r="L377" s="13">
        <f t="shared" si="47"/>
        <v>17847.8</v>
      </c>
      <c r="M377" s="8" t="s">
        <v>1073</v>
      </c>
      <c r="N377" s="5" t="s">
        <v>1067</v>
      </c>
      <c r="O377" s="5" t="s">
        <v>1074</v>
      </c>
      <c r="P377" s="5" t="s">
        <v>62</v>
      </c>
      <c r="Q377" s="5" t="s">
        <v>62</v>
      </c>
      <c r="R377" s="5" t="s">
        <v>61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5" t="s">
        <v>52</v>
      </c>
      <c r="AK377" s="5" t="s">
        <v>1075</v>
      </c>
      <c r="AL377" s="5" t="s">
        <v>52</v>
      </c>
      <c r="AM377" s="5" t="s">
        <v>52</v>
      </c>
    </row>
    <row r="378" spans="1:39" ht="30" customHeight="1">
      <c r="A378" s="8" t="s">
        <v>1076</v>
      </c>
      <c r="B378" s="8" t="s">
        <v>1077</v>
      </c>
      <c r="C378" s="8" t="s">
        <v>741</v>
      </c>
      <c r="D378" s="9">
        <v>15.9</v>
      </c>
      <c r="E378" s="12">
        <f>단가대비표!O14</f>
        <v>1259.0899999999999</v>
      </c>
      <c r="F378" s="13">
        <f>TRUNC(E378*D378,1)</f>
        <v>20019.5</v>
      </c>
      <c r="G378" s="12">
        <f>단가대비표!P14</f>
        <v>0</v>
      </c>
      <c r="H378" s="13">
        <f>TRUNC(G378*D378,1)</f>
        <v>0</v>
      </c>
      <c r="I378" s="12">
        <f>단가대비표!V14</f>
        <v>0</v>
      </c>
      <c r="J378" s="13">
        <f>TRUNC(I378*D378,1)</f>
        <v>0</v>
      </c>
      <c r="K378" s="12">
        <f t="shared" si="47"/>
        <v>1259</v>
      </c>
      <c r="L378" s="13">
        <f t="shared" si="47"/>
        <v>20019.5</v>
      </c>
      <c r="M378" s="8" t="s">
        <v>52</v>
      </c>
      <c r="N378" s="5" t="s">
        <v>1067</v>
      </c>
      <c r="O378" s="5" t="s">
        <v>1078</v>
      </c>
      <c r="P378" s="5" t="s">
        <v>62</v>
      </c>
      <c r="Q378" s="5" t="s">
        <v>62</v>
      </c>
      <c r="R378" s="5" t="s">
        <v>61</v>
      </c>
      <c r="S378" s="1"/>
      <c r="T378" s="1"/>
      <c r="U378" s="1"/>
      <c r="V378" s="1">
        <v>1</v>
      </c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5" t="s">
        <v>52</v>
      </c>
      <c r="AK378" s="5" t="s">
        <v>1079</v>
      </c>
      <c r="AL378" s="5" t="s">
        <v>52</v>
      </c>
      <c r="AM378" s="5" t="s">
        <v>52</v>
      </c>
    </row>
    <row r="379" spans="1:39" ht="30" customHeight="1">
      <c r="A379" s="8" t="s">
        <v>654</v>
      </c>
      <c r="B379" s="8" t="s">
        <v>1080</v>
      </c>
      <c r="C379" s="8" t="s">
        <v>656</v>
      </c>
      <c r="D379" s="9">
        <v>1</v>
      </c>
      <c r="E379" s="12">
        <f>TRUNC(SUMIF(V377:V380, RIGHTB(O379, 1), F377:F380)*U379, 2)</f>
        <v>7607.41</v>
      </c>
      <c r="F379" s="13">
        <f>TRUNC(E379*D379,1)</f>
        <v>7607.4</v>
      </c>
      <c r="G379" s="12">
        <v>0</v>
      </c>
      <c r="H379" s="13">
        <f>TRUNC(G379*D379,1)</f>
        <v>0</v>
      </c>
      <c r="I379" s="12">
        <v>0</v>
      </c>
      <c r="J379" s="13">
        <f>TRUNC(I379*D379,1)</f>
        <v>0</v>
      </c>
      <c r="K379" s="12">
        <f t="shared" si="47"/>
        <v>7607.4</v>
      </c>
      <c r="L379" s="13">
        <f t="shared" si="47"/>
        <v>7607.4</v>
      </c>
      <c r="M379" s="8" t="s">
        <v>52</v>
      </c>
      <c r="N379" s="5" t="s">
        <v>1067</v>
      </c>
      <c r="O379" s="5" t="s">
        <v>657</v>
      </c>
      <c r="P379" s="5" t="s">
        <v>62</v>
      </c>
      <c r="Q379" s="5" t="s">
        <v>62</v>
      </c>
      <c r="R379" s="5" t="s">
        <v>62</v>
      </c>
      <c r="S379" s="1">
        <v>0</v>
      </c>
      <c r="T379" s="1">
        <v>0</v>
      </c>
      <c r="U379" s="1">
        <v>0.38</v>
      </c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5" t="s">
        <v>52</v>
      </c>
      <c r="AK379" s="5" t="s">
        <v>1081</v>
      </c>
      <c r="AL379" s="5" t="s">
        <v>52</v>
      </c>
      <c r="AM379" s="5" t="s">
        <v>52</v>
      </c>
    </row>
    <row r="380" spans="1:39" ht="30" customHeight="1">
      <c r="A380" s="8" t="s">
        <v>1082</v>
      </c>
      <c r="B380" s="8" t="s">
        <v>564</v>
      </c>
      <c r="C380" s="8" t="s">
        <v>565</v>
      </c>
      <c r="D380" s="9">
        <v>1</v>
      </c>
      <c r="E380" s="12">
        <f>TRUNC(단가대비표!O119*1/8*16/12*25/20, 1)</f>
        <v>0</v>
      </c>
      <c r="F380" s="13">
        <f>TRUNC(E380*D380,1)</f>
        <v>0</v>
      </c>
      <c r="G380" s="12">
        <f>TRUNC(단가대비표!P119*1/8*16/12*25/20, 1)</f>
        <v>30961</v>
      </c>
      <c r="H380" s="13">
        <f>TRUNC(G380*D380,1)</f>
        <v>30961</v>
      </c>
      <c r="I380" s="12">
        <f>TRUNC(단가대비표!V119*1/8*16/12*25/20, 1)</f>
        <v>0</v>
      </c>
      <c r="J380" s="13">
        <f>TRUNC(I380*D380,1)</f>
        <v>0</v>
      </c>
      <c r="K380" s="12">
        <f t="shared" si="47"/>
        <v>30961</v>
      </c>
      <c r="L380" s="13">
        <f t="shared" si="47"/>
        <v>30961</v>
      </c>
      <c r="M380" s="8" t="s">
        <v>52</v>
      </c>
      <c r="N380" s="5" t="s">
        <v>1067</v>
      </c>
      <c r="O380" s="5" t="s">
        <v>1083</v>
      </c>
      <c r="P380" s="5" t="s">
        <v>62</v>
      </c>
      <c r="Q380" s="5" t="s">
        <v>62</v>
      </c>
      <c r="R380" s="5" t="s">
        <v>61</v>
      </c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5" t="s">
        <v>52</v>
      </c>
      <c r="AK380" s="5" t="s">
        <v>1084</v>
      </c>
      <c r="AL380" s="5" t="s">
        <v>61</v>
      </c>
      <c r="AM380" s="5" t="s">
        <v>52</v>
      </c>
    </row>
    <row r="381" spans="1:39" ht="30" customHeight="1">
      <c r="A381" s="8" t="s">
        <v>561</v>
      </c>
      <c r="B381" s="8" t="s">
        <v>52</v>
      </c>
      <c r="C381" s="8" t="s">
        <v>52</v>
      </c>
      <c r="D381" s="9"/>
      <c r="E381" s="12"/>
      <c r="F381" s="13">
        <f>TRUNC(SUMIF(N377:N380, N376, F377:F380),0)</f>
        <v>27626</v>
      </c>
      <c r="G381" s="12"/>
      <c r="H381" s="13">
        <f>TRUNC(SUMIF(N377:N380, N376, H377:H380),0)</f>
        <v>30961</v>
      </c>
      <c r="I381" s="12"/>
      <c r="J381" s="13">
        <f>TRUNC(SUMIF(N377:N380, N376, J377:J380),0)</f>
        <v>17847</v>
      </c>
      <c r="K381" s="12"/>
      <c r="L381" s="13">
        <f>F381+H381+J381</f>
        <v>76434</v>
      </c>
      <c r="M381" s="8" t="s">
        <v>52</v>
      </c>
      <c r="N381" s="5" t="s">
        <v>71</v>
      </c>
      <c r="O381" s="5" t="s">
        <v>71</v>
      </c>
      <c r="P381" s="5" t="s">
        <v>52</v>
      </c>
      <c r="Q381" s="5" t="s">
        <v>52</v>
      </c>
      <c r="R381" s="5" t="s">
        <v>52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5" t="s">
        <v>52</v>
      </c>
      <c r="AK381" s="5" t="s">
        <v>52</v>
      </c>
      <c r="AL381" s="5" t="s">
        <v>52</v>
      </c>
      <c r="AM381" s="5" t="s">
        <v>52</v>
      </c>
    </row>
    <row r="382" spans="1:39" ht="30" customHeight="1">
      <c r="A382" s="9"/>
      <c r="B382" s="9"/>
      <c r="C382" s="9"/>
      <c r="D382" s="9"/>
      <c r="E382" s="12"/>
      <c r="F382" s="13"/>
      <c r="G382" s="12"/>
      <c r="H382" s="13"/>
      <c r="I382" s="12"/>
      <c r="J382" s="13"/>
      <c r="K382" s="12"/>
      <c r="L382" s="13"/>
      <c r="M382" s="9"/>
    </row>
    <row r="383" spans="1:39" ht="30" customHeight="1">
      <c r="A383" s="40" t="s">
        <v>1085</v>
      </c>
      <c r="B383" s="40"/>
      <c r="C383" s="40"/>
      <c r="D383" s="40"/>
      <c r="E383" s="41"/>
      <c r="F383" s="42"/>
      <c r="G383" s="41"/>
      <c r="H383" s="42"/>
      <c r="I383" s="41"/>
      <c r="J383" s="42"/>
      <c r="K383" s="41"/>
      <c r="L383" s="42"/>
      <c r="M383" s="40"/>
      <c r="N383" s="2" t="s">
        <v>1086</v>
      </c>
    </row>
    <row r="384" spans="1:39" ht="30" customHeight="1">
      <c r="A384" s="8" t="s">
        <v>1087</v>
      </c>
      <c r="B384" s="8" t="s">
        <v>1069</v>
      </c>
      <c r="C384" s="8" t="s">
        <v>58</v>
      </c>
      <c r="D384" s="9">
        <v>0.26369999999999999</v>
      </c>
      <c r="E384" s="12">
        <f>단가대비표!O6</f>
        <v>0</v>
      </c>
      <c r="F384" s="13">
        <f>TRUNC(E384*D384,1)</f>
        <v>0</v>
      </c>
      <c r="G384" s="12">
        <f>단가대비표!P6</f>
        <v>0</v>
      </c>
      <c r="H384" s="13">
        <f>TRUNC(G384*D384,1)</f>
        <v>0</v>
      </c>
      <c r="I384" s="12">
        <f>단가대비표!V6</f>
        <v>1422</v>
      </c>
      <c r="J384" s="13">
        <f>TRUNC(I384*D384,1)</f>
        <v>374.9</v>
      </c>
      <c r="K384" s="12">
        <f>TRUNC(E384+G384+I384,1)</f>
        <v>1422</v>
      </c>
      <c r="L384" s="13">
        <f>TRUNC(F384+H384+J384,1)</f>
        <v>374.9</v>
      </c>
      <c r="M384" s="8" t="s">
        <v>1073</v>
      </c>
      <c r="N384" s="5" t="s">
        <v>1086</v>
      </c>
      <c r="O384" s="5" t="s">
        <v>1090</v>
      </c>
      <c r="P384" s="5" t="s">
        <v>62</v>
      </c>
      <c r="Q384" s="5" t="s">
        <v>62</v>
      </c>
      <c r="R384" s="5" t="s">
        <v>61</v>
      </c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5" t="s">
        <v>52</v>
      </c>
      <c r="AK384" s="5" t="s">
        <v>1091</v>
      </c>
      <c r="AL384" s="5" t="s">
        <v>52</v>
      </c>
      <c r="AM384" s="5" t="s">
        <v>52</v>
      </c>
    </row>
    <row r="385" spans="1:39" ht="30" customHeight="1">
      <c r="A385" s="8" t="s">
        <v>561</v>
      </c>
      <c r="B385" s="8" t="s">
        <v>52</v>
      </c>
      <c r="C385" s="8" t="s">
        <v>52</v>
      </c>
      <c r="D385" s="9"/>
      <c r="E385" s="12"/>
      <c r="F385" s="13">
        <f>TRUNC(SUMIF(N384:N384, N383, F384:F384),0)</f>
        <v>0</v>
      </c>
      <c r="G385" s="12"/>
      <c r="H385" s="13">
        <f>TRUNC(SUMIF(N384:N384, N383, H384:H384),0)</f>
        <v>0</v>
      </c>
      <c r="I385" s="12"/>
      <c r="J385" s="13">
        <f>TRUNC(SUMIF(N384:N384, N383, J384:J384),0)</f>
        <v>374</v>
      </c>
      <c r="K385" s="12"/>
      <c r="L385" s="13">
        <f>F385+H385+J385</f>
        <v>374</v>
      </c>
      <c r="M385" s="8" t="s">
        <v>52</v>
      </c>
      <c r="N385" s="5" t="s">
        <v>71</v>
      </c>
      <c r="O385" s="5" t="s">
        <v>71</v>
      </c>
      <c r="P385" s="5" t="s">
        <v>52</v>
      </c>
      <c r="Q385" s="5" t="s">
        <v>52</v>
      </c>
      <c r="R385" s="5" t="s">
        <v>52</v>
      </c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5" t="s">
        <v>52</v>
      </c>
      <c r="AK385" s="5" t="s">
        <v>52</v>
      </c>
      <c r="AL385" s="5" t="s">
        <v>52</v>
      </c>
      <c r="AM385" s="5" t="s">
        <v>52</v>
      </c>
    </row>
    <row r="386" spans="1:39" ht="30" customHeight="1">
      <c r="A386" s="9"/>
      <c r="B386" s="9"/>
      <c r="C386" s="9"/>
      <c r="D386" s="9"/>
      <c r="E386" s="12"/>
      <c r="F386" s="13"/>
      <c r="G386" s="12"/>
      <c r="H386" s="13"/>
      <c r="I386" s="12"/>
      <c r="J386" s="13"/>
      <c r="K386" s="12"/>
      <c r="L386" s="13"/>
      <c r="M386" s="9"/>
    </row>
    <row r="387" spans="1:39" ht="30" customHeight="1">
      <c r="A387" s="40" t="s">
        <v>1092</v>
      </c>
      <c r="B387" s="40"/>
      <c r="C387" s="40"/>
      <c r="D387" s="40"/>
      <c r="E387" s="41"/>
      <c r="F387" s="42"/>
      <c r="G387" s="41"/>
      <c r="H387" s="42"/>
      <c r="I387" s="41"/>
      <c r="J387" s="42"/>
      <c r="K387" s="41"/>
      <c r="L387" s="42"/>
      <c r="M387" s="40"/>
      <c r="N387" s="2" t="s">
        <v>631</v>
      </c>
    </row>
    <row r="388" spans="1:39" ht="30" customHeight="1">
      <c r="A388" s="8" t="s">
        <v>1022</v>
      </c>
      <c r="B388" s="8" t="s">
        <v>564</v>
      </c>
      <c r="C388" s="8" t="s">
        <v>565</v>
      </c>
      <c r="D388" s="9">
        <v>5.0000000000000001E-3</v>
      </c>
      <c r="E388" s="12">
        <f>단가대비표!O118</f>
        <v>0</v>
      </c>
      <c r="F388" s="13">
        <f>TRUNC(E388*D388,1)</f>
        <v>0</v>
      </c>
      <c r="G388" s="12">
        <f>단가대비표!P118</f>
        <v>154536</v>
      </c>
      <c r="H388" s="13">
        <f>TRUNC(G388*D388,1)</f>
        <v>772.6</v>
      </c>
      <c r="I388" s="12">
        <f>단가대비표!V118</f>
        <v>0</v>
      </c>
      <c r="J388" s="13">
        <f>TRUNC(I388*D388,1)</f>
        <v>0</v>
      </c>
      <c r="K388" s="12">
        <f>TRUNC(E388+G388+I388,1)</f>
        <v>154536</v>
      </c>
      <c r="L388" s="13">
        <f>TRUNC(F388+H388+J388,1)</f>
        <v>772.6</v>
      </c>
      <c r="M388" s="8" t="s">
        <v>52</v>
      </c>
      <c r="N388" s="5" t="s">
        <v>631</v>
      </c>
      <c r="O388" s="5" t="s">
        <v>1023</v>
      </c>
      <c r="P388" s="5" t="s">
        <v>62</v>
      </c>
      <c r="Q388" s="5" t="s">
        <v>62</v>
      </c>
      <c r="R388" s="5" t="s">
        <v>61</v>
      </c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5" t="s">
        <v>52</v>
      </c>
      <c r="AK388" s="5" t="s">
        <v>1093</v>
      </c>
      <c r="AL388" s="5" t="s">
        <v>52</v>
      </c>
      <c r="AM388" s="5" t="s">
        <v>52</v>
      </c>
    </row>
    <row r="389" spans="1:39" ht="30" customHeight="1">
      <c r="A389" s="8" t="s">
        <v>563</v>
      </c>
      <c r="B389" s="8" t="s">
        <v>564</v>
      </c>
      <c r="C389" s="8" t="s">
        <v>565</v>
      </c>
      <c r="D389" s="9">
        <v>1E-3</v>
      </c>
      <c r="E389" s="12">
        <f>단가대비표!O109</f>
        <v>0</v>
      </c>
      <c r="F389" s="13">
        <f>TRUNC(E389*D389,1)</f>
        <v>0</v>
      </c>
      <c r="G389" s="12">
        <f>단가대비표!P109</f>
        <v>102628</v>
      </c>
      <c r="H389" s="13">
        <f>TRUNC(G389*D389,1)</f>
        <v>102.6</v>
      </c>
      <c r="I389" s="12">
        <f>단가대비표!V109</f>
        <v>0</v>
      </c>
      <c r="J389" s="13">
        <f>TRUNC(I389*D389,1)</f>
        <v>0</v>
      </c>
      <c r="K389" s="12">
        <f>TRUNC(E389+G389+I389,1)</f>
        <v>102628</v>
      </c>
      <c r="L389" s="13">
        <f>TRUNC(F389+H389+J389,1)</f>
        <v>102.6</v>
      </c>
      <c r="M389" s="8" t="s">
        <v>52</v>
      </c>
      <c r="N389" s="5" t="s">
        <v>631</v>
      </c>
      <c r="O389" s="5" t="s">
        <v>566</v>
      </c>
      <c r="P389" s="5" t="s">
        <v>62</v>
      </c>
      <c r="Q389" s="5" t="s">
        <v>62</v>
      </c>
      <c r="R389" s="5" t="s">
        <v>61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5" t="s">
        <v>52</v>
      </c>
      <c r="AK389" s="5" t="s">
        <v>1094</v>
      </c>
      <c r="AL389" s="5" t="s">
        <v>52</v>
      </c>
      <c r="AM389" s="5" t="s">
        <v>52</v>
      </c>
    </row>
    <row r="390" spans="1:39" ht="30" customHeight="1">
      <c r="A390" s="8" t="s">
        <v>561</v>
      </c>
      <c r="B390" s="8" t="s">
        <v>52</v>
      </c>
      <c r="C390" s="8" t="s">
        <v>52</v>
      </c>
      <c r="D390" s="9"/>
      <c r="E390" s="12"/>
      <c r="F390" s="13">
        <f>TRUNC(SUMIF(N388:N389, N387, F388:F389),0)</f>
        <v>0</v>
      </c>
      <c r="G390" s="12"/>
      <c r="H390" s="13">
        <f>TRUNC(SUMIF(N388:N389, N387, H388:H389),0)</f>
        <v>875</v>
      </c>
      <c r="I390" s="12"/>
      <c r="J390" s="13">
        <f>TRUNC(SUMIF(N388:N389, N387, J388:J389),0)</f>
        <v>0</v>
      </c>
      <c r="K390" s="12"/>
      <c r="L390" s="13">
        <f>F390+H390+J390</f>
        <v>875</v>
      </c>
      <c r="M390" s="8" t="s">
        <v>52</v>
      </c>
      <c r="N390" s="5" t="s">
        <v>71</v>
      </c>
      <c r="O390" s="5" t="s">
        <v>71</v>
      </c>
      <c r="P390" s="5" t="s">
        <v>52</v>
      </c>
      <c r="Q390" s="5" t="s">
        <v>52</v>
      </c>
      <c r="R390" s="5" t="s">
        <v>52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5" t="s">
        <v>52</v>
      </c>
      <c r="AK390" s="5" t="s">
        <v>52</v>
      </c>
      <c r="AL390" s="5" t="s">
        <v>52</v>
      </c>
      <c r="AM390" s="5" t="s">
        <v>52</v>
      </c>
    </row>
    <row r="391" spans="1:39" ht="30" customHeight="1">
      <c r="A391" s="9"/>
      <c r="B391" s="9"/>
      <c r="C391" s="9"/>
      <c r="D391" s="9"/>
      <c r="E391" s="12"/>
      <c r="F391" s="13"/>
      <c r="G391" s="12"/>
      <c r="H391" s="13"/>
      <c r="I391" s="12"/>
      <c r="J391" s="13"/>
      <c r="K391" s="12"/>
      <c r="L391" s="13"/>
      <c r="M391" s="9"/>
    </row>
    <row r="392" spans="1:39" ht="30" customHeight="1">
      <c r="A392" s="40" t="s">
        <v>1095</v>
      </c>
      <c r="B392" s="40"/>
      <c r="C392" s="40"/>
      <c r="D392" s="40"/>
      <c r="E392" s="41"/>
      <c r="F392" s="42"/>
      <c r="G392" s="41"/>
      <c r="H392" s="42"/>
      <c r="I392" s="41"/>
      <c r="J392" s="42"/>
      <c r="K392" s="41"/>
      <c r="L392" s="42"/>
      <c r="M392" s="40"/>
      <c r="N392" s="2" t="s">
        <v>652</v>
      </c>
    </row>
    <row r="393" spans="1:39" ht="30" customHeight="1">
      <c r="A393" s="8" t="s">
        <v>648</v>
      </c>
      <c r="B393" s="8" t="s">
        <v>649</v>
      </c>
      <c r="C393" s="8" t="s">
        <v>58</v>
      </c>
      <c r="D393" s="9">
        <v>0.25</v>
      </c>
      <c r="E393" s="12">
        <f>단가대비표!O7</f>
        <v>0</v>
      </c>
      <c r="F393" s="13">
        <f>TRUNC(E393*D393,1)</f>
        <v>0</v>
      </c>
      <c r="G393" s="12">
        <f>단가대비표!P7</f>
        <v>0</v>
      </c>
      <c r="H393" s="13">
        <f>TRUNC(G393*D393,1)</f>
        <v>0</v>
      </c>
      <c r="I393" s="12">
        <f>단가대비표!V7</f>
        <v>1145</v>
      </c>
      <c r="J393" s="13">
        <f>TRUNC(I393*D393,1)</f>
        <v>286.2</v>
      </c>
      <c r="K393" s="12">
        <f>TRUNC(E393+G393+I393,1)</f>
        <v>1145</v>
      </c>
      <c r="L393" s="13">
        <f>TRUNC(F393+H393+J393,1)</f>
        <v>286.2</v>
      </c>
      <c r="M393" s="8" t="s">
        <v>1073</v>
      </c>
      <c r="N393" s="5" t="s">
        <v>652</v>
      </c>
      <c r="O393" s="5" t="s">
        <v>1097</v>
      </c>
      <c r="P393" s="5" t="s">
        <v>62</v>
      </c>
      <c r="Q393" s="5" t="s">
        <v>62</v>
      </c>
      <c r="R393" s="5" t="s">
        <v>61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5" t="s">
        <v>52</v>
      </c>
      <c r="AK393" s="5" t="s">
        <v>1098</v>
      </c>
      <c r="AL393" s="5" t="s">
        <v>52</v>
      </c>
      <c r="AM393" s="5" t="s">
        <v>52</v>
      </c>
    </row>
    <row r="394" spans="1:39" ht="30" customHeight="1">
      <c r="A394" s="8" t="s">
        <v>561</v>
      </c>
      <c r="B394" s="8" t="s">
        <v>52</v>
      </c>
      <c r="C394" s="8" t="s">
        <v>52</v>
      </c>
      <c r="D394" s="9"/>
      <c r="E394" s="12"/>
      <c r="F394" s="13">
        <f>TRUNC(SUMIF(N393:N393, N392, F393:F393),0)</f>
        <v>0</v>
      </c>
      <c r="G394" s="12"/>
      <c r="H394" s="13">
        <f>TRUNC(SUMIF(N393:N393, N392, H393:H393),0)</f>
        <v>0</v>
      </c>
      <c r="I394" s="12"/>
      <c r="J394" s="13">
        <f>TRUNC(SUMIF(N393:N393, N392, J393:J393),0)</f>
        <v>286</v>
      </c>
      <c r="K394" s="12"/>
      <c r="L394" s="13">
        <f>F394+H394+J394</f>
        <v>286</v>
      </c>
      <c r="M394" s="8" t="s">
        <v>52</v>
      </c>
      <c r="N394" s="5" t="s">
        <v>71</v>
      </c>
      <c r="O394" s="5" t="s">
        <v>71</v>
      </c>
      <c r="P394" s="5" t="s">
        <v>52</v>
      </c>
      <c r="Q394" s="5" t="s">
        <v>52</v>
      </c>
      <c r="R394" s="5" t="s">
        <v>52</v>
      </c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5" t="s">
        <v>52</v>
      </c>
      <c r="AK394" s="5" t="s">
        <v>52</v>
      </c>
      <c r="AL394" s="5" t="s">
        <v>52</v>
      </c>
      <c r="AM394" s="5" t="s">
        <v>52</v>
      </c>
    </row>
    <row r="395" spans="1:39" ht="30" customHeight="1">
      <c r="A395" s="9"/>
      <c r="B395" s="9"/>
      <c r="C395" s="9"/>
      <c r="D395" s="9"/>
      <c r="E395" s="12"/>
      <c r="F395" s="13"/>
      <c r="G395" s="12"/>
      <c r="H395" s="13"/>
      <c r="I395" s="12"/>
      <c r="J395" s="13"/>
      <c r="K395" s="12"/>
      <c r="L395" s="13"/>
      <c r="M395" s="9"/>
    </row>
    <row r="396" spans="1:39" ht="30" customHeight="1">
      <c r="A396" s="40" t="s">
        <v>1099</v>
      </c>
      <c r="B396" s="40"/>
      <c r="C396" s="40"/>
      <c r="D396" s="40"/>
      <c r="E396" s="41"/>
      <c r="F396" s="42"/>
      <c r="G396" s="41"/>
      <c r="H396" s="42"/>
      <c r="I396" s="41"/>
      <c r="J396" s="42"/>
      <c r="K396" s="41"/>
      <c r="L396" s="42"/>
      <c r="M396" s="40"/>
      <c r="N396" s="2" t="s">
        <v>732</v>
      </c>
    </row>
    <row r="397" spans="1:39" ht="30" customHeight="1">
      <c r="A397" s="8" t="s">
        <v>1100</v>
      </c>
      <c r="B397" s="8" t="s">
        <v>1101</v>
      </c>
      <c r="C397" s="8" t="s">
        <v>741</v>
      </c>
      <c r="D397" s="9">
        <v>0.08</v>
      </c>
      <c r="E397" s="12">
        <f>단가대비표!O86</f>
        <v>9492</v>
      </c>
      <c r="F397" s="13">
        <f>TRUNC(E397*D397,1)</f>
        <v>759.3</v>
      </c>
      <c r="G397" s="12">
        <f>단가대비표!P86</f>
        <v>0</v>
      </c>
      <c r="H397" s="13">
        <f>TRUNC(G397*D397,1)</f>
        <v>0</v>
      </c>
      <c r="I397" s="12">
        <f>단가대비표!V86</f>
        <v>0</v>
      </c>
      <c r="J397" s="13">
        <f>TRUNC(I397*D397,1)</f>
        <v>0</v>
      </c>
      <c r="K397" s="12">
        <f t="shared" ref="K397:L399" si="48">TRUNC(E397+G397+I397,1)</f>
        <v>9492</v>
      </c>
      <c r="L397" s="13">
        <f t="shared" si="48"/>
        <v>759.3</v>
      </c>
      <c r="M397" s="8" t="s">
        <v>52</v>
      </c>
      <c r="N397" s="5" t="s">
        <v>732</v>
      </c>
      <c r="O397" s="5" t="s">
        <v>1102</v>
      </c>
      <c r="P397" s="5" t="s">
        <v>62</v>
      </c>
      <c r="Q397" s="5" t="s">
        <v>62</v>
      </c>
      <c r="R397" s="5" t="s">
        <v>61</v>
      </c>
      <c r="S397" s="1"/>
      <c r="T397" s="1"/>
      <c r="U397" s="1"/>
      <c r="V397" s="1">
        <v>1</v>
      </c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5" t="s">
        <v>52</v>
      </c>
      <c r="AK397" s="5" t="s">
        <v>1103</v>
      </c>
      <c r="AL397" s="5" t="s">
        <v>52</v>
      </c>
      <c r="AM397" s="5" t="s">
        <v>52</v>
      </c>
    </row>
    <row r="398" spans="1:39" ht="30" customHeight="1">
      <c r="A398" s="8" t="s">
        <v>1035</v>
      </c>
      <c r="B398" s="8" t="s">
        <v>1036</v>
      </c>
      <c r="C398" s="8" t="s">
        <v>741</v>
      </c>
      <c r="D398" s="9">
        <v>4.0000000000000001E-3</v>
      </c>
      <c r="E398" s="12">
        <f>단가대비표!O91</f>
        <v>3483.33</v>
      </c>
      <c r="F398" s="13">
        <f>TRUNC(E398*D398,1)</f>
        <v>13.9</v>
      </c>
      <c r="G398" s="12">
        <f>단가대비표!P91</f>
        <v>0</v>
      </c>
      <c r="H398" s="13">
        <f>TRUNC(G398*D398,1)</f>
        <v>0</v>
      </c>
      <c r="I398" s="12">
        <f>단가대비표!V91</f>
        <v>0</v>
      </c>
      <c r="J398" s="13">
        <f>TRUNC(I398*D398,1)</f>
        <v>0</v>
      </c>
      <c r="K398" s="12">
        <f t="shared" si="48"/>
        <v>3483.3</v>
      </c>
      <c r="L398" s="13">
        <f t="shared" si="48"/>
        <v>13.9</v>
      </c>
      <c r="M398" s="8" t="s">
        <v>52</v>
      </c>
      <c r="N398" s="5" t="s">
        <v>732</v>
      </c>
      <c r="O398" s="5" t="s">
        <v>1037</v>
      </c>
      <c r="P398" s="5" t="s">
        <v>62</v>
      </c>
      <c r="Q398" s="5" t="s">
        <v>62</v>
      </c>
      <c r="R398" s="5" t="s">
        <v>61</v>
      </c>
      <c r="S398" s="1"/>
      <c r="T398" s="1"/>
      <c r="U398" s="1"/>
      <c r="V398" s="1">
        <v>1</v>
      </c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5" t="s">
        <v>52</v>
      </c>
      <c r="AK398" s="5" t="s">
        <v>1104</v>
      </c>
      <c r="AL398" s="5" t="s">
        <v>52</v>
      </c>
      <c r="AM398" s="5" t="s">
        <v>52</v>
      </c>
    </row>
    <row r="399" spans="1:39" ht="30" customHeight="1">
      <c r="A399" s="8" t="s">
        <v>654</v>
      </c>
      <c r="B399" s="8" t="s">
        <v>1105</v>
      </c>
      <c r="C399" s="8" t="s">
        <v>656</v>
      </c>
      <c r="D399" s="9">
        <v>1</v>
      </c>
      <c r="E399" s="12">
        <f>TRUNC(SUMIF(V397:V399, RIGHTB(O399, 1), F397:F399)*U399, 2)</f>
        <v>23.19</v>
      </c>
      <c r="F399" s="13">
        <f>TRUNC(E399*D399,1)</f>
        <v>23.1</v>
      </c>
      <c r="G399" s="12">
        <v>0</v>
      </c>
      <c r="H399" s="13">
        <f>TRUNC(G399*D399,1)</f>
        <v>0</v>
      </c>
      <c r="I399" s="12">
        <v>0</v>
      </c>
      <c r="J399" s="13">
        <f>TRUNC(I399*D399,1)</f>
        <v>0</v>
      </c>
      <c r="K399" s="12">
        <f t="shared" si="48"/>
        <v>23.1</v>
      </c>
      <c r="L399" s="13">
        <f t="shared" si="48"/>
        <v>23.1</v>
      </c>
      <c r="M399" s="8" t="s">
        <v>52</v>
      </c>
      <c r="N399" s="5" t="s">
        <v>732</v>
      </c>
      <c r="O399" s="5" t="s">
        <v>657</v>
      </c>
      <c r="P399" s="5" t="s">
        <v>62</v>
      </c>
      <c r="Q399" s="5" t="s">
        <v>62</v>
      </c>
      <c r="R399" s="5" t="s">
        <v>62</v>
      </c>
      <c r="S399" s="1">
        <v>0</v>
      </c>
      <c r="T399" s="1">
        <v>0</v>
      </c>
      <c r="U399" s="1">
        <v>0.03</v>
      </c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5" t="s">
        <v>52</v>
      </c>
      <c r="AK399" s="5" t="s">
        <v>1106</v>
      </c>
      <c r="AL399" s="5" t="s">
        <v>52</v>
      </c>
      <c r="AM399" s="5" t="s">
        <v>52</v>
      </c>
    </row>
    <row r="400" spans="1:39" ht="30" customHeight="1">
      <c r="A400" s="8" t="s">
        <v>561</v>
      </c>
      <c r="B400" s="8" t="s">
        <v>52</v>
      </c>
      <c r="C400" s="8" t="s">
        <v>52</v>
      </c>
      <c r="D400" s="9"/>
      <c r="E400" s="12"/>
      <c r="F400" s="13">
        <f>TRUNC(SUMIF(N397:N399, N396, F397:F399),0)</f>
        <v>796</v>
      </c>
      <c r="G400" s="12"/>
      <c r="H400" s="13">
        <f>TRUNC(SUMIF(N397:N399, N396, H397:H399),0)</f>
        <v>0</v>
      </c>
      <c r="I400" s="12"/>
      <c r="J400" s="13">
        <f>TRUNC(SUMIF(N397:N399, N396, J397:J399),0)</f>
        <v>0</v>
      </c>
      <c r="K400" s="12"/>
      <c r="L400" s="13">
        <f>F400+H400+J400</f>
        <v>796</v>
      </c>
      <c r="M400" s="8" t="s">
        <v>52</v>
      </c>
      <c r="N400" s="5" t="s">
        <v>71</v>
      </c>
      <c r="O400" s="5" t="s">
        <v>71</v>
      </c>
      <c r="P400" s="5" t="s">
        <v>52</v>
      </c>
      <c r="Q400" s="5" t="s">
        <v>52</v>
      </c>
      <c r="R400" s="5" t="s">
        <v>52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5" t="s">
        <v>52</v>
      </c>
      <c r="AK400" s="5" t="s">
        <v>52</v>
      </c>
      <c r="AL400" s="5" t="s">
        <v>52</v>
      </c>
      <c r="AM400" s="5" t="s">
        <v>52</v>
      </c>
    </row>
    <row r="401" spans="1:39" ht="30" customHeight="1">
      <c r="A401" s="9"/>
      <c r="B401" s="9"/>
      <c r="C401" s="9"/>
      <c r="D401" s="9"/>
      <c r="E401" s="12"/>
      <c r="F401" s="13"/>
      <c r="G401" s="12"/>
      <c r="H401" s="13"/>
      <c r="I401" s="12"/>
      <c r="J401" s="13"/>
      <c r="K401" s="12"/>
      <c r="L401" s="13"/>
      <c r="M401" s="9"/>
    </row>
    <row r="402" spans="1:39" ht="30" customHeight="1">
      <c r="A402" s="40" t="s">
        <v>1107</v>
      </c>
      <c r="B402" s="40"/>
      <c r="C402" s="40"/>
      <c r="D402" s="40"/>
      <c r="E402" s="41"/>
      <c r="F402" s="42"/>
      <c r="G402" s="41"/>
      <c r="H402" s="42"/>
      <c r="I402" s="41"/>
      <c r="J402" s="42"/>
      <c r="K402" s="41"/>
      <c r="L402" s="42"/>
      <c r="M402" s="40"/>
      <c r="N402" s="2" t="s">
        <v>737</v>
      </c>
    </row>
    <row r="403" spans="1:39" ht="30" customHeight="1">
      <c r="A403" s="8" t="s">
        <v>752</v>
      </c>
      <c r="B403" s="8" t="s">
        <v>564</v>
      </c>
      <c r="C403" s="8" t="s">
        <v>565</v>
      </c>
      <c r="D403" s="9">
        <v>1.4999999999999999E-2</v>
      </c>
      <c r="E403" s="12">
        <f>단가대비표!O117</f>
        <v>0</v>
      </c>
      <c r="F403" s="13">
        <f>TRUNC(E403*D403,1)</f>
        <v>0</v>
      </c>
      <c r="G403" s="12">
        <f>단가대비표!P117</f>
        <v>141733</v>
      </c>
      <c r="H403" s="13">
        <f>TRUNC(G403*D403,1)</f>
        <v>2125.9</v>
      </c>
      <c r="I403" s="12">
        <f>단가대비표!V117</f>
        <v>0</v>
      </c>
      <c r="J403" s="13">
        <f>TRUNC(I403*D403,1)</f>
        <v>0</v>
      </c>
      <c r="K403" s="12">
        <f>TRUNC(E403+G403+I403,1)</f>
        <v>141733</v>
      </c>
      <c r="L403" s="13">
        <f>TRUNC(F403+H403+J403,1)</f>
        <v>2125.9</v>
      </c>
      <c r="M403" s="8" t="s">
        <v>52</v>
      </c>
      <c r="N403" s="5" t="s">
        <v>737</v>
      </c>
      <c r="O403" s="5" t="s">
        <v>753</v>
      </c>
      <c r="P403" s="5" t="s">
        <v>62</v>
      </c>
      <c r="Q403" s="5" t="s">
        <v>62</v>
      </c>
      <c r="R403" s="5" t="s">
        <v>61</v>
      </c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5" t="s">
        <v>52</v>
      </c>
      <c r="AK403" s="5" t="s">
        <v>1108</v>
      </c>
      <c r="AL403" s="5" t="s">
        <v>52</v>
      </c>
      <c r="AM403" s="5" t="s">
        <v>52</v>
      </c>
    </row>
    <row r="404" spans="1:39" ht="30" customHeight="1">
      <c r="A404" s="8" t="s">
        <v>563</v>
      </c>
      <c r="B404" s="8" t="s">
        <v>564</v>
      </c>
      <c r="C404" s="8" t="s">
        <v>565</v>
      </c>
      <c r="D404" s="9">
        <v>3.0000000000000001E-3</v>
      </c>
      <c r="E404" s="12">
        <f>단가대비표!O109</f>
        <v>0</v>
      </c>
      <c r="F404" s="13">
        <f>TRUNC(E404*D404,1)</f>
        <v>0</v>
      </c>
      <c r="G404" s="12">
        <f>단가대비표!P109</f>
        <v>102628</v>
      </c>
      <c r="H404" s="13">
        <f>TRUNC(G404*D404,1)</f>
        <v>307.8</v>
      </c>
      <c r="I404" s="12">
        <f>단가대비표!V109</f>
        <v>0</v>
      </c>
      <c r="J404" s="13">
        <f>TRUNC(I404*D404,1)</f>
        <v>0</v>
      </c>
      <c r="K404" s="12">
        <f>TRUNC(E404+G404+I404,1)</f>
        <v>102628</v>
      </c>
      <c r="L404" s="13">
        <f>TRUNC(F404+H404+J404,1)</f>
        <v>307.8</v>
      </c>
      <c r="M404" s="8" t="s">
        <v>52</v>
      </c>
      <c r="N404" s="5" t="s">
        <v>737</v>
      </c>
      <c r="O404" s="5" t="s">
        <v>566</v>
      </c>
      <c r="P404" s="5" t="s">
        <v>62</v>
      </c>
      <c r="Q404" s="5" t="s">
        <v>62</v>
      </c>
      <c r="R404" s="5" t="s">
        <v>61</v>
      </c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5" t="s">
        <v>52</v>
      </c>
      <c r="AK404" s="5" t="s">
        <v>1109</v>
      </c>
      <c r="AL404" s="5" t="s">
        <v>52</v>
      </c>
      <c r="AM404" s="5" t="s">
        <v>52</v>
      </c>
    </row>
    <row r="405" spans="1:39" ht="30" customHeight="1">
      <c r="A405" s="8" t="s">
        <v>561</v>
      </c>
      <c r="B405" s="8" t="s">
        <v>52</v>
      </c>
      <c r="C405" s="8" t="s">
        <v>52</v>
      </c>
      <c r="D405" s="9"/>
      <c r="E405" s="12"/>
      <c r="F405" s="13">
        <f>TRUNC(SUMIF(N403:N404, N402, F403:F404),0)</f>
        <v>0</v>
      </c>
      <c r="G405" s="12"/>
      <c r="H405" s="13">
        <f>TRUNC(SUMIF(N403:N404, N402, H403:H404),0)</f>
        <v>2433</v>
      </c>
      <c r="I405" s="12"/>
      <c r="J405" s="13">
        <f>TRUNC(SUMIF(N403:N404, N402, J403:J404),0)</f>
        <v>0</v>
      </c>
      <c r="K405" s="12"/>
      <c r="L405" s="13">
        <f>F405+H405+J405</f>
        <v>2433</v>
      </c>
      <c r="M405" s="8" t="s">
        <v>52</v>
      </c>
      <c r="N405" s="5" t="s">
        <v>71</v>
      </c>
      <c r="O405" s="5" t="s">
        <v>71</v>
      </c>
      <c r="P405" s="5" t="s">
        <v>52</v>
      </c>
      <c r="Q405" s="5" t="s">
        <v>52</v>
      </c>
      <c r="R405" s="5" t="s">
        <v>52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5" t="s">
        <v>52</v>
      </c>
      <c r="AK405" s="5" t="s">
        <v>52</v>
      </c>
      <c r="AL405" s="5" t="s">
        <v>52</v>
      </c>
      <c r="AM405" s="5" t="s">
        <v>52</v>
      </c>
    </row>
    <row r="406" spans="1:39" ht="30" customHeight="1">
      <c r="A406" s="9"/>
      <c r="B406" s="9"/>
      <c r="C406" s="9"/>
      <c r="D406" s="9"/>
      <c r="E406" s="12"/>
      <c r="F406" s="13"/>
      <c r="G406" s="12"/>
      <c r="H406" s="13"/>
      <c r="I406" s="12"/>
      <c r="J406" s="13"/>
      <c r="K406" s="12"/>
      <c r="L406" s="13"/>
      <c r="M406" s="9"/>
    </row>
    <row r="407" spans="1:39" ht="30" customHeight="1">
      <c r="A407" s="40" t="s">
        <v>1110</v>
      </c>
      <c r="B407" s="40"/>
      <c r="C407" s="40"/>
      <c r="D407" s="40"/>
      <c r="E407" s="41"/>
      <c r="F407" s="42"/>
      <c r="G407" s="41"/>
      <c r="H407" s="42"/>
      <c r="I407" s="41"/>
      <c r="J407" s="42"/>
      <c r="K407" s="41"/>
      <c r="L407" s="42"/>
      <c r="M407" s="40"/>
      <c r="N407" s="2" t="s">
        <v>762</v>
      </c>
    </row>
    <row r="408" spans="1:39" ht="30" customHeight="1">
      <c r="A408" s="8" t="s">
        <v>1057</v>
      </c>
      <c r="B408" s="8" t="s">
        <v>52</v>
      </c>
      <c r="C408" s="8" t="s">
        <v>741</v>
      </c>
      <c r="D408" s="9">
        <v>0.22</v>
      </c>
      <c r="E408" s="12">
        <f>단가대비표!O83</f>
        <v>10000</v>
      </c>
      <c r="F408" s="13">
        <f>TRUNC(E408*D408,1)</f>
        <v>2200</v>
      </c>
      <c r="G408" s="12">
        <f>단가대비표!P83</f>
        <v>0</v>
      </c>
      <c r="H408" s="13">
        <f>TRUNC(G408*D408,1)</f>
        <v>0</v>
      </c>
      <c r="I408" s="12">
        <f>단가대비표!V83</f>
        <v>0</v>
      </c>
      <c r="J408" s="13">
        <f>TRUNC(I408*D408,1)</f>
        <v>0</v>
      </c>
      <c r="K408" s="12">
        <f t="shared" ref="K408:L411" si="49">TRUNC(E408+G408+I408,1)</f>
        <v>10000</v>
      </c>
      <c r="L408" s="13">
        <f t="shared" si="49"/>
        <v>2200</v>
      </c>
      <c r="M408" s="8" t="s">
        <v>52</v>
      </c>
      <c r="N408" s="5" t="s">
        <v>762</v>
      </c>
      <c r="O408" s="5" t="s">
        <v>1058</v>
      </c>
      <c r="P408" s="5" t="s">
        <v>62</v>
      </c>
      <c r="Q408" s="5" t="s">
        <v>62</v>
      </c>
      <c r="R408" s="5" t="s">
        <v>61</v>
      </c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5" t="s">
        <v>52</v>
      </c>
      <c r="AK408" s="5" t="s">
        <v>1111</v>
      </c>
      <c r="AL408" s="5" t="s">
        <v>52</v>
      </c>
      <c r="AM408" s="5" t="s">
        <v>52</v>
      </c>
    </row>
    <row r="409" spans="1:39" ht="30" customHeight="1">
      <c r="A409" s="8" t="s">
        <v>1035</v>
      </c>
      <c r="B409" s="8" t="s">
        <v>1112</v>
      </c>
      <c r="C409" s="8" t="s">
        <v>741</v>
      </c>
      <c r="D409" s="9">
        <v>5.5E-2</v>
      </c>
      <c r="E409" s="12">
        <f>단가대비표!O93</f>
        <v>3572</v>
      </c>
      <c r="F409" s="13">
        <f>TRUNC(E409*D409,1)</f>
        <v>196.4</v>
      </c>
      <c r="G409" s="12">
        <f>단가대비표!P93</f>
        <v>0</v>
      </c>
      <c r="H409" s="13">
        <f>TRUNC(G409*D409,1)</f>
        <v>0</v>
      </c>
      <c r="I409" s="12">
        <f>단가대비표!V93</f>
        <v>0</v>
      </c>
      <c r="J409" s="13">
        <f>TRUNC(I409*D409,1)</f>
        <v>0</v>
      </c>
      <c r="K409" s="12">
        <f t="shared" si="49"/>
        <v>3572</v>
      </c>
      <c r="L409" s="13">
        <f t="shared" si="49"/>
        <v>196.4</v>
      </c>
      <c r="M409" s="8" t="s">
        <v>52</v>
      </c>
      <c r="N409" s="5" t="s">
        <v>762</v>
      </c>
      <c r="O409" s="5" t="s">
        <v>1113</v>
      </c>
      <c r="P409" s="5" t="s">
        <v>62</v>
      </c>
      <c r="Q409" s="5" t="s">
        <v>62</v>
      </c>
      <c r="R409" s="5" t="s">
        <v>61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5" t="s">
        <v>52</v>
      </c>
      <c r="AK409" s="5" t="s">
        <v>1114</v>
      </c>
      <c r="AL409" s="5" t="s">
        <v>52</v>
      </c>
      <c r="AM409" s="5" t="s">
        <v>52</v>
      </c>
    </row>
    <row r="410" spans="1:39" ht="30" customHeight="1">
      <c r="A410" s="8" t="s">
        <v>1115</v>
      </c>
      <c r="B410" s="8" t="s">
        <v>52</v>
      </c>
      <c r="C410" s="8" t="s">
        <v>741</v>
      </c>
      <c r="D410" s="9">
        <v>0.14899999999999999</v>
      </c>
      <c r="E410" s="12">
        <f>단가대비표!O85</f>
        <v>10600</v>
      </c>
      <c r="F410" s="13">
        <f>TRUNC(E410*D410,1)</f>
        <v>1579.4</v>
      </c>
      <c r="G410" s="12">
        <f>단가대비표!P85</f>
        <v>0</v>
      </c>
      <c r="H410" s="13">
        <f>TRUNC(G410*D410,1)</f>
        <v>0</v>
      </c>
      <c r="I410" s="12">
        <f>단가대비표!V85</f>
        <v>0</v>
      </c>
      <c r="J410" s="13">
        <f>TRUNC(I410*D410,1)</f>
        <v>0</v>
      </c>
      <c r="K410" s="12">
        <f t="shared" si="49"/>
        <v>10600</v>
      </c>
      <c r="L410" s="13">
        <f t="shared" si="49"/>
        <v>1579.4</v>
      </c>
      <c r="M410" s="8" t="s">
        <v>52</v>
      </c>
      <c r="N410" s="5" t="s">
        <v>762</v>
      </c>
      <c r="O410" s="5" t="s">
        <v>1116</v>
      </c>
      <c r="P410" s="5" t="s">
        <v>62</v>
      </c>
      <c r="Q410" s="5" t="s">
        <v>62</v>
      </c>
      <c r="R410" s="5" t="s">
        <v>61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5" t="s">
        <v>52</v>
      </c>
      <c r="AK410" s="5" t="s">
        <v>1117</v>
      </c>
      <c r="AL410" s="5" t="s">
        <v>52</v>
      </c>
      <c r="AM410" s="5" t="s">
        <v>52</v>
      </c>
    </row>
    <row r="411" spans="1:39" ht="30" customHeight="1">
      <c r="A411" s="8" t="s">
        <v>1035</v>
      </c>
      <c r="B411" s="8" t="s">
        <v>1118</v>
      </c>
      <c r="C411" s="8" t="s">
        <v>741</v>
      </c>
      <c r="D411" s="9">
        <v>3.6999999999999998E-2</v>
      </c>
      <c r="E411" s="12">
        <f>단가대비표!O94</f>
        <v>4400</v>
      </c>
      <c r="F411" s="13">
        <f>TRUNC(E411*D411,1)</f>
        <v>162.80000000000001</v>
      </c>
      <c r="G411" s="12">
        <f>단가대비표!P94</f>
        <v>0</v>
      </c>
      <c r="H411" s="13">
        <f>TRUNC(G411*D411,1)</f>
        <v>0</v>
      </c>
      <c r="I411" s="12">
        <f>단가대비표!V94</f>
        <v>0</v>
      </c>
      <c r="J411" s="13">
        <f>TRUNC(I411*D411,1)</f>
        <v>0</v>
      </c>
      <c r="K411" s="12">
        <f t="shared" si="49"/>
        <v>4400</v>
      </c>
      <c r="L411" s="13">
        <f t="shared" si="49"/>
        <v>162.80000000000001</v>
      </c>
      <c r="M411" s="8" t="s">
        <v>52</v>
      </c>
      <c r="N411" s="5" t="s">
        <v>762</v>
      </c>
      <c r="O411" s="5" t="s">
        <v>1119</v>
      </c>
      <c r="P411" s="5" t="s">
        <v>62</v>
      </c>
      <c r="Q411" s="5" t="s">
        <v>62</v>
      </c>
      <c r="R411" s="5" t="s">
        <v>61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5" t="s">
        <v>52</v>
      </c>
      <c r="AK411" s="5" t="s">
        <v>1120</v>
      </c>
      <c r="AL411" s="5" t="s">
        <v>52</v>
      </c>
      <c r="AM411" s="5" t="s">
        <v>52</v>
      </c>
    </row>
    <row r="412" spans="1:39" ht="30" customHeight="1">
      <c r="A412" s="8" t="s">
        <v>561</v>
      </c>
      <c r="B412" s="8" t="s">
        <v>52</v>
      </c>
      <c r="C412" s="8" t="s">
        <v>52</v>
      </c>
      <c r="D412" s="9"/>
      <c r="E412" s="12"/>
      <c r="F412" s="13">
        <f>TRUNC(SUMIF(N408:N411, N407, F408:F411),0)</f>
        <v>4138</v>
      </c>
      <c r="G412" s="12"/>
      <c r="H412" s="13">
        <f>TRUNC(SUMIF(N408:N411, N407, H408:H411),0)</f>
        <v>0</v>
      </c>
      <c r="I412" s="12"/>
      <c r="J412" s="13">
        <f>TRUNC(SUMIF(N408:N411, N407, J408:J411),0)</f>
        <v>0</v>
      </c>
      <c r="K412" s="12"/>
      <c r="L412" s="13">
        <f>F412+H412+J412</f>
        <v>4138</v>
      </c>
      <c r="M412" s="8" t="s">
        <v>52</v>
      </c>
      <c r="N412" s="5" t="s">
        <v>71</v>
      </c>
      <c r="O412" s="5" t="s">
        <v>71</v>
      </c>
      <c r="P412" s="5" t="s">
        <v>52</v>
      </c>
      <c r="Q412" s="5" t="s">
        <v>52</v>
      </c>
      <c r="R412" s="5" t="s">
        <v>52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5" t="s">
        <v>52</v>
      </c>
      <c r="AK412" s="5" t="s">
        <v>52</v>
      </c>
      <c r="AL412" s="5" t="s">
        <v>52</v>
      </c>
      <c r="AM412" s="5" t="s">
        <v>52</v>
      </c>
    </row>
    <row r="413" spans="1:39" ht="30" customHeight="1">
      <c r="A413" s="9"/>
      <c r="B413" s="9"/>
      <c r="C413" s="9"/>
      <c r="D413" s="9"/>
      <c r="E413" s="12"/>
      <c r="F413" s="13"/>
      <c r="G413" s="12"/>
      <c r="H413" s="13"/>
      <c r="I413" s="12"/>
      <c r="J413" s="13"/>
      <c r="K413" s="12"/>
      <c r="L413" s="13"/>
      <c r="M413" s="9"/>
    </row>
    <row r="414" spans="1:39" ht="30" customHeight="1">
      <c r="A414" s="40" t="s">
        <v>1121</v>
      </c>
      <c r="B414" s="40"/>
      <c r="C414" s="40"/>
      <c r="D414" s="40"/>
      <c r="E414" s="41"/>
      <c r="F414" s="42"/>
      <c r="G414" s="41"/>
      <c r="H414" s="42"/>
      <c r="I414" s="41"/>
      <c r="J414" s="42"/>
      <c r="K414" s="41"/>
      <c r="L414" s="42"/>
      <c r="M414" s="40"/>
      <c r="N414" s="2" t="s">
        <v>766</v>
      </c>
    </row>
    <row r="415" spans="1:39" ht="30" customHeight="1">
      <c r="A415" s="8" t="s">
        <v>752</v>
      </c>
      <c r="B415" s="8" t="s">
        <v>564</v>
      </c>
      <c r="C415" s="8" t="s">
        <v>565</v>
      </c>
      <c r="D415" s="9">
        <v>0.02</v>
      </c>
      <c r="E415" s="12">
        <f>단가대비표!O117</f>
        <v>0</v>
      </c>
      <c r="F415" s="13">
        <f>TRUNC(E415*D415,1)</f>
        <v>0</v>
      </c>
      <c r="G415" s="12">
        <f>단가대비표!P117</f>
        <v>141733</v>
      </c>
      <c r="H415" s="13">
        <f>TRUNC(G415*D415,1)</f>
        <v>2834.6</v>
      </c>
      <c r="I415" s="12">
        <f>단가대비표!V117</f>
        <v>0</v>
      </c>
      <c r="J415" s="13">
        <f>TRUNC(I415*D415,1)</f>
        <v>0</v>
      </c>
      <c r="K415" s="12">
        <f t="shared" ref="K415:L418" si="50">TRUNC(E415+G415+I415,1)</f>
        <v>141733</v>
      </c>
      <c r="L415" s="13">
        <f t="shared" si="50"/>
        <v>2834.6</v>
      </c>
      <c r="M415" s="8" t="s">
        <v>52</v>
      </c>
      <c r="N415" s="5" t="s">
        <v>766</v>
      </c>
      <c r="O415" s="5" t="s">
        <v>753</v>
      </c>
      <c r="P415" s="5" t="s">
        <v>62</v>
      </c>
      <c r="Q415" s="5" t="s">
        <v>62</v>
      </c>
      <c r="R415" s="5" t="s">
        <v>61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5" t="s">
        <v>52</v>
      </c>
      <c r="AK415" s="5" t="s">
        <v>1122</v>
      </c>
      <c r="AL415" s="5" t="s">
        <v>52</v>
      </c>
      <c r="AM415" s="5" t="s">
        <v>52</v>
      </c>
    </row>
    <row r="416" spans="1:39" ht="30" customHeight="1">
      <c r="A416" s="8" t="s">
        <v>563</v>
      </c>
      <c r="B416" s="8" t="s">
        <v>564</v>
      </c>
      <c r="C416" s="8" t="s">
        <v>565</v>
      </c>
      <c r="D416" s="9">
        <v>4.0000000000000001E-3</v>
      </c>
      <c r="E416" s="12">
        <f>단가대비표!O109</f>
        <v>0</v>
      </c>
      <c r="F416" s="13">
        <f>TRUNC(E416*D416,1)</f>
        <v>0</v>
      </c>
      <c r="G416" s="12">
        <f>단가대비표!P109</f>
        <v>102628</v>
      </c>
      <c r="H416" s="13">
        <f>TRUNC(G416*D416,1)</f>
        <v>410.5</v>
      </c>
      <c r="I416" s="12">
        <f>단가대비표!V109</f>
        <v>0</v>
      </c>
      <c r="J416" s="13">
        <f>TRUNC(I416*D416,1)</f>
        <v>0</v>
      </c>
      <c r="K416" s="12">
        <f t="shared" si="50"/>
        <v>102628</v>
      </c>
      <c r="L416" s="13">
        <f t="shared" si="50"/>
        <v>410.5</v>
      </c>
      <c r="M416" s="8" t="s">
        <v>52</v>
      </c>
      <c r="N416" s="5" t="s">
        <v>766</v>
      </c>
      <c r="O416" s="5" t="s">
        <v>566</v>
      </c>
      <c r="P416" s="5" t="s">
        <v>62</v>
      </c>
      <c r="Q416" s="5" t="s">
        <v>62</v>
      </c>
      <c r="R416" s="5" t="s">
        <v>61</v>
      </c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5" t="s">
        <v>52</v>
      </c>
      <c r="AK416" s="5" t="s">
        <v>1123</v>
      </c>
      <c r="AL416" s="5" t="s">
        <v>52</v>
      </c>
      <c r="AM416" s="5" t="s">
        <v>52</v>
      </c>
    </row>
    <row r="417" spans="1:39" ht="30" customHeight="1">
      <c r="A417" s="8" t="s">
        <v>752</v>
      </c>
      <c r="B417" s="8" t="s">
        <v>564</v>
      </c>
      <c r="C417" s="8" t="s">
        <v>565</v>
      </c>
      <c r="D417" s="9">
        <v>0.02</v>
      </c>
      <c r="E417" s="12">
        <f>단가대비표!O117</f>
        <v>0</v>
      </c>
      <c r="F417" s="13">
        <f>TRUNC(E417*D417,1)</f>
        <v>0</v>
      </c>
      <c r="G417" s="12">
        <f>단가대비표!P117</f>
        <v>141733</v>
      </c>
      <c r="H417" s="13">
        <f>TRUNC(G417*D417,1)</f>
        <v>2834.6</v>
      </c>
      <c r="I417" s="12">
        <f>단가대비표!V117</f>
        <v>0</v>
      </c>
      <c r="J417" s="13">
        <f>TRUNC(I417*D417,1)</f>
        <v>0</v>
      </c>
      <c r="K417" s="12">
        <f t="shared" si="50"/>
        <v>141733</v>
      </c>
      <c r="L417" s="13">
        <f t="shared" si="50"/>
        <v>2834.6</v>
      </c>
      <c r="M417" s="8" t="s">
        <v>52</v>
      </c>
      <c r="N417" s="5" t="s">
        <v>766</v>
      </c>
      <c r="O417" s="5" t="s">
        <v>753</v>
      </c>
      <c r="P417" s="5" t="s">
        <v>62</v>
      </c>
      <c r="Q417" s="5" t="s">
        <v>62</v>
      </c>
      <c r="R417" s="5" t="s">
        <v>61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5" t="s">
        <v>52</v>
      </c>
      <c r="AK417" s="5" t="s">
        <v>1122</v>
      </c>
      <c r="AL417" s="5" t="s">
        <v>52</v>
      </c>
      <c r="AM417" s="5" t="s">
        <v>52</v>
      </c>
    </row>
    <row r="418" spans="1:39" ht="30" customHeight="1">
      <c r="A418" s="8" t="s">
        <v>563</v>
      </c>
      <c r="B418" s="8" t="s">
        <v>564</v>
      </c>
      <c r="C418" s="8" t="s">
        <v>565</v>
      </c>
      <c r="D418" s="9">
        <v>4.0000000000000001E-3</v>
      </c>
      <c r="E418" s="12">
        <f>단가대비표!O109</f>
        <v>0</v>
      </c>
      <c r="F418" s="13">
        <f>TRUNC(E418*D418,1)</f>
        <v>0</v>
      </c>
      <c r="G418" s="12">
        <f>단가대비표!P109</f>
        <v>102628</v>
      </c>
      <c r="H418" s="13">
        <f>TRUNC(G418*D418,1)</f>
        <v>410.5</v>
      </c>
      <c r="I418" s="12">
        <f>단가대비표!V109</f>
        <v>0</v>
      </c>
      <c r="J418" s="13">
        <f>TRUNC(I418*D418,1)</f>
        <v>0</v>
      </c>
      <c r="K418" s="12">
        <f t="shared" si="50"/>
        <v>102628</v>
      </c>
      <c r="L418" s="13">
        <f t="shared" si="50"/>
        <v>410.5</v>
      </c>
      <c r="M418" s="8" t="s">
        <v>52</v>
      </c>
      <c r="N418" s="5" t="s">
        <v>766</v>
      </c>
      <c r="O418" s="5" t="s">
        <v>566</v>
      </c>
      <c r="P418" s="5" t="s">
        <v>62</v>
      </c>
      <c r="Q418" s="5" t="s">
        <v>62</v>
      </c>
      <c r="R418" s="5" t="s">
        <v>61</v>
      </c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5" t="s">
        <v>52</v>
      </c>
      <c r="AK418" s="5" t="s">
        <v>1123</v>
      </c>
      <c r="AL418" s="5" t="s">
        <v>52</v>
      </c>
      <c r="AM418" s="5" t="s">
        <v>52</v>
      </c>
    </row>
    <row r="419" spans="1:39" ht="30" customHeight="1">
      <c r="A419" s="8" t="s">
        <v>561</v>
      </c>
      <c r="B419" s="8" t="s">
        <v>52</v>
      </c>
      <c r="C419" s="8" t="s">
        <v>52</v>
      </c>
      <c r="D419" s="9"/>
      <c r="E419" s="12"/>
      <c r="F419" s="13">
        <f>TRUNC(SUMIF(N415:N418, N414, F415:F418),0)</f>
        <v>0</v>
      </c>
      <c r="G419" s="12"/>
      <c r="H419" s="13">
        <f>TRUNC(SUMIF(N415:N418, N414, H415:H418),0)</f>
        <v>6490</v>
      </c>
      <c r="I419" s="12"/>
      <c r="J419" s="13">
        <f>TRUNC(SUMIF(N415:N418, N414, J415:J418),0)</f>
        <v>0</v>
      </c>
      <c r="K419" s="12"/>
      <c r="L419" s="13">
        <f>F419+H419+J419</f>
        <v>6490</v>
      </c>
      <c r="M419" s="8" t="s">
        <v>52</v>
      </c>
      <c r="N419" s="5" t="s">
        <v>71</v>
      </c>
      <c r="O419" s="5" t="s">
        <v>71</v>
      </c>
      <c r="P419" s="5" t="s">
        <v>52</v>
      </c>
      <c r="Q419" s="5" t="s">
        <v>52</v>
      </c>
      <c r="R419" s="5" t="s">
        <v>52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5" t="s">
        <v>52</v>
      </c>
      <c r="AK419" s="5" t="s">
        <v>52</v>
      </c>
      <c r="AL419" s="5" t="s">
        <v>52</v>
      </c>
      <c r="AM419" s="5" t="s">
        <v>52</v>
      </c>
    </row>
    <row r="420" spans="1:39" ht="30" customHeight="1">
      <c r="A420" s="9"/>
      <c r="B420" s="9"/>
      <c r="C420" s="9"/>
      <c r="D420" s="9"/>
      <c r="E420" s="12"/>
      <c r="F420" s="13"/>
      <c r="G420" s="12"/>
      <c r="H420" s="13"/>
      <c r="I420" s="12"/>
      <c r="J420" s="13"/>
      <c r="K420" s="12"/>
      <c r="L420" s="13"/>
      <c r="M420" s="9"/>
    </row>
    <row r="421" spans="1:39" ht="30" customHeight="1">
      <c r="A421" s="40" t="s">
        <v>1124</v>
      </c>
      <c r="B421" s="40"/>
      <c r="C421" s="40"/>
      <c r="D421" s="40"/>
      <c r="E421" s="41"/>
      <c r="F421" s="42"/>
      <c r="G421" s="41"/>
      <c r="H421" s="42"/>
      <c r="I421" s="41"/>
      <c r="J421" s="42"/>
      <c r="K421" s="41"/>
      <c r="L421" s="42"/>
      <c r="M421" s="40"/>
      <c r="N421" s="2" t="s">
        <v>790</v>
      </c>
    </row>
    <row r="422" spans="1:39" ht="30" customHeight="1">
      <c r="A422" s="8" t="s">
        <v>1126</v>
      </c>
      <c r="B422" s="8" t="s">
        <v>1127</v>
      </c>
      <c r="C422" s="8" t="s">
        <v>1128</v>
      </c>
      <c r="D422" s="9">
        <v>12.75</v>
      </c>
      <c r="E422" s="12">
        <f>단가대비표!O32</f>
        <v>5000</v>
      </c>
      <c r="F422" s="13">
        <f>TRUNC(E422*D422,1)</f>
        <v>63750</v>
      </c>
      <c r="G422" s="12">
        <f>단가대비표!P32</f>
        <v>0</v>
      </c>
      <c r="H422" s="13">
        <f>TRUNC(G422*D422,1)</f>
        <v>0</v>
      </c>
      <c r="I422" s="12">
        <f>단가대비표!V32</f>
        <v>0</v>
      </c>
      <c r="J422" s="13">
        <f>TRUNC(I422*D422,1)</f>
        <v>0</v>
      </c>
      <c r="K422" s="12">
        <f t="shared" ref="K422:L424" si="51">TRUNC(E422+G422+I422,1)</f>
        <v>5000</v>
      </c>
      <c r="L422" s="13">
        <f t="shared" si="51"/>
        <v>63750</v>
      </c>
      <c r="M422" s="8" t="s">
        <v>52</v>
      </c>
      <c r="N422" s="5" t="s">
        <v>790</v>
      </c>
      <c r="O422" s="5" t="s">
        <v>1129</v>
      </c>
      <c r="P422" s="5" t="s">
        <v>62</v>
      </c>
      <c r="Q422" s="5" t="s">
        <v>62</v>
      </c>
      <c r="R422" s="5" t="s">
        <v>61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5" t="s">
        <v>52</v>
      </c>
      <c r="AK422" s="5" t="s">
        <v>1130</v>
      </c>
      <c r="AL422" s="5" t="s">
        <v>52</v>
      </c>
      <c r="AM422" s="5" t="s">
        <v>52</v>
      </c>
    </row>
    <row r="423" spans="1:39" ht="30" customHeight="1">
      <c r="A423" s="8" t="s">
        <v>1131</v>
      </c>
      <c r="B423" s="8" t="s">
        <v>1132</v>
      </c>
      <c r="C423" s="8" t="s">
        <v>96</v>
      </c>
      <c r="D423" s="9">
        <v>1.1000000000000001</v>
      </c>
      <c r="E423" s="12">
        <f>단가대비표!O8</f>
        <v>27000</v>
      </c>
      <c r="F423" s="13">
        <f>TRUNC(E423*D423,1)</f>
        <v>29700</v>
      </c>
      <c r="G423" s="12">
        <f>단가대비표!P8</f>
        <v>0</v>
      </c>
      <c r="H423" s="13">
        <f>TRUNC(G423*D423,1)</f>
        <v>0</v>
      </c>
      <c r="I423" s="12">
        <f>단가대비표!V8</f>
        <v>0</v>
      </c>
      <c r="J423" s="13">
        <f>TRUNC(I423*D423,1)</f>
        <v>0</v>
      </c>
      <c r="K423" s="12">
        <f t="shared" si="51"/>
        <v>27000</v>
      </c>
      <c r="L423" s="13">
        <f t="shared" si="51"/>
        <v>29700</v>
      </c>
      <c r="M423" s="8" t="s">
        <v>52</v>
      </c>
      <c r="N423" s="5" t="s">
        <v>790</v>
      </c>
      <c r="O423" s="5" t="s">
        <v>1133</v>
      </c>
      <c r="P423" s="5" t="s">
        <v>62</v>
      </c>
      <c r="Q423" s="5" t="s">
        <v>62</v>
      </c>
      <c r="R423" s="5" t="s">
        <v>61</v>
      </c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5" t="s">
        <v>52</v>
      </c>
      <c r="AK423" s="5" t="s">
        <v>1134</v>
      </c>
      <c r="AL423" s="5" t="s">
        <v>52</v>
      </c>
      <c r="AM423" s="5" t="s">
        <v>52</v>
      </c>
    </row>
    <row r="424" spans="1:39" ht="30" customHeight="1">
      <c r="A424" s="8" t="s">
        <v>1135</v>
      </c>
      <c r="B424" s="8" t="s">
        <v>1136</v>
      </c>
      <c r="C424" s="8" t="s">
        <v>96</v>
      </c>
      <c r="D424" s="9">
        <v>1</v>
      </c>
      <c r="E424" s="12">
        <f>일위대가목록!E76</f>
        <v>0</v>
      </c>
      <c r="F424" s="13">
        <f>TRUNC(E424*D424,1)</f>
        <v>0</v>
      </c>
      <c r="G424" s="12">
        <f>일위대가목록!F76</f>
        <v>67734</v>
      </c>
      <c r="H424" s="13">
        <f>TRUNC(G424*D424,1)</f>
        <v>67734</v>
      </c>
      <c r="I424" s="12">
        <f>일위대가목록!G76</f>
        <v>0</v>
      </c>
      <c r="J424" s="13">
        <f>TRUNC(I424*D424,1)</f>
        <v>0</v>
      </c>
      <c r="K424" s="12">
        <f t="shared" si="51"/>
        <v>67734</v>
      </c>
      <c r="L424" s="13">
        <f t="shared" si="51"/>
        <v>67734</v>
      </c>
      <c r="M424" s="8" t="s">
        <v>1137</v>
      </c>
      <c r="N424" s="5" t="s">
        <v>790</v>
      </c>
      <c r="O424" s="5" t="s">
        <v>1138</v>
      </c>
      <c r="P424" s="5" t="s">
        <v>61</v>
      </c>
      <c r="Q424" s="5" t="s">
        <v>62</v>
      </c>
      <c r="R424" s="5" t="s">
        <v>62</v>
      </c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5" t="s">
        <v>52</v>
      </c>
      <c r="AK424" s="5" t="s">
        <v>1139</v>
      </c>
      <c r="AL424" s="5" t="s">
        <v>52</v>
      </c>
      <c r="AM424" s="5" t="s">
        <v>52</v>
      </c>
    </row>
    <row r="425" spans="1:39" ht="30" customHeight="1">
      <c r="A425" s="8" t="s">
        <v>561</v>
      </c>
      <c r="B425" s="8" t="s">
        <v>52</v>
      </c>
      <c r="C425" s="8" t="s">
        <v>52</v>
      </c>
      <c r="D425" s="9"/>
      <c r="E425" s="12"/>
      <c r="F425" s="13">
        <f>TRUNC(SUMIF(N422:N424, N421, F422:F424),0)</f>
        <v>93450</v>
      </c>
      <c r="G425" s="12"/>
      <c r="H425" s="13">
        <f>TRUNC(SUMIF(N422:N424, N421, H422:H424),0)</f>
        <v>67734</v>
      </c>
      <c r="I425" s="12"/>
      <c r="J425" s="13">
        <f>TRUNC(SUMIF(N422:N424, N421, J422:J424),0)</f>
        <v>0</v>
      </c>
      <c r="K425" s="12"/>
      <c r="L425" s="13">
        <f>F425+H425+J425</f>
        <v>161184</v>
      </c>
      <c r="M425" s="8" t="s">
        <v>52</v>
      </c>
      <c r="N425" s="5" t="s">
        <v>71</v>
      </c>
      <c r="O425" s="5" t="s">
        <v>71</v>
      </c>
      <c r="P425" s="5" t="s">
        <v>52</v>
      </c>
      <c r="Q425" s="5" t="s">
        <v>52</v>
      </c>
      <c r="R425" s="5" t="s">
        <v>52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5" t="s">
        <v>52</v>
      </c>
      <c r="AK425" s="5" t="s">
        <v>52</v>
      </c>
      <c r="AL425" s="5" t="s">
        <v>52</v>
      </c>
      <c r="AM425" s="5" t="s">
        <v>52</v>
      </c>
    </row>
    <row r="426" spans="1:39" ht="30" customHeight="1">
      <c r="A426" s="9"/>
      <c r="B426" s="9"/>
      <c r="C426" s="9"/>
      <c r="D426" s="9"/>
      <c r="E426" s="12"/>
      <c r="F426" s="13"/>
      <c r="G426" s="12"/>
      <c r="H426" s="13"/>
      <c r="I426" s="12"/>
      <c r="J426" s="13"/>
      <c r="K426" s="12"/>
      <c r="L426" s="13"/>
      <c r="M426" s="9"/>
    </row>
    <row r="427" spans="1:39" ht="30" customHeight="1">
      <c r="A427" s="40" t="s">
        <v>1140</v>
      </c>
      <c r="B427" s="40"/>
      <c r="C427" s="40"/>
      <c r="D427" s="40"/>
      <c r="E427" s="41"/>
      <c r="F427" s="42"/>
      <c r="G427" s="41"/>
      <c r="H427" s="42"/>
      <c r="I427" s="41"/>
      <c r="J427" s="42"/>
      <c r="K427" s="41"/>
      <c r="L427" s="42"/>
      <c r="M427" s="40"/>
      <c r="N427" s="2" t="s">
        <v>795</v>
      </c>
    </row>
    <row r="428" spans="1:39" ht="30" customHeight="1">
      <c r="A428" s="8" t="s">
        <v>782</v>
      </c>
      <c r="B428" s="8" t="s">
        <v>564</v>
      </c>
      <c r="C428" s="8" t="s">
        <v>565</v>
      </c>
      <c r="D428" s="9">
        <v>3.5000000000000003E-2</v>
      </c>
      <c r="E428" s="12">
        <f>단가대비표!O116</f>
        <v>0</v>
      </c>
      <c r="F428" s="13">
        <f>TRUNC(E428*D428,1)</f>
        <v>0</v>
      </c>
      <c r="G428" s="12">
        <f>단가대비표!P116</f>
        <v>162424</v>
      </c>
      <c r="H428" s="13">
        <f>TRUNC(G428*D428,1)</f>
        <v>5684.8</v>
      </c>
      <c r="I428" s="12">
        <f>단가대비표!V116</f>
        <v>0</v>
      </c>
      <c r="J428" s="13">
        <f>TRUNC(I428*D428,1)</f>
        <v>0</v>
      </c>
      <c r="K428" s="12">
        <f>TRUNC(E428+G428+I428,1)</f>
        <v>162424</v>
      </c>
      <c r="L428" s="13">
        <f>TRUNC(F428+H428+J428,1)</f>
        <v>5684.8</v>
      </c>
      <c r="M428" s="8" t="s">
        <v>52</v>
      </c>
      <c r="N428" s="5" t="s">
        <v>795</v>
      </c>
      <c r="O428" s="5" t="s">
        <v>783</v>
      </c>
      <c r="P428" s="5" t="s">
        <v>62</v>
      </c>
      <c r="Q428" s="5" t="s">
        <v>62</v>
      </c>
      <c r="R428" s="5" t="s">
        <v>61</v>
      </c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5" t="s">
        <v>52</v>
      </c>
      <c r="AK428" s="5" t="s">
        <v>1142</v>
      </c>
      <c r="AL428" s="5" t="s">
        <v>52</v>
      </c>
      <c r="AM428" s="5" t="s">
        <v>52</v>
      </c>
    </row>
    <row r="429" spans="1:39" ht="30" customHeight="1">
      <c r="A429" s="8" t="s">
        <v>563</v>
      </c>
      <c r="B429" s="8" t="s">
        <v>564</v>
      </c>
      <c r="C429" s="8" t="s">
        <v>565</v>
      </c>
      <c r="D429" s="9">
        <v>1.7999999999999999E-2</v>
      </c>
      <c r="E429" s="12">
        <f>단가대비표!O109</f>
        <v>0</v>
      </c>
      <c r="F429" s="13">
        <f>TRUNC(E429*D429,1)</f>
        <v>0</v>
      </c>
      <c r="G429" s="12">
        <f>단가대비표!P109</f>
        <v>102628</v>
      </c>
      <c r="H429" s="13">
        <f>TRUNC(G429*D429,1)</f>
        <v>1847.3</v>
      </c>
      <c r="I429" s="12">
        <f>단가대비표!V109</f>
        <v>0</v>
      </c>
      <c r="J429" s="13">
        <f>TRUNC(I429*D429,1)</f>
        <v>0</v>
      </c>
      <c r="K429" s="12">
        <f>TRUNC(E429+G429+I429,1)</f>
        <v>102628</v>
      </c>
      <c r="L429" s="13">
        <f>TRUNC(F429+H429+J429,1)</f>
        <v>1847.3</v>
      </c>
      <c r="M429" s="8" t="s">
        <v>52</v>
      </c>
      <c r="N429" s="5" t="s">
        <v>795</v>
      </c>
      <c r="O429" s="5" t="s">
        <v>566</v>
      </c>
      <c r="P429" s="5" t="s">
        <v>62</v>
      </c>
      <c r="Q429" s="5" t="s">
        <v>62</v>
      </c>
      <c r="R429" s="5" t="s">
        <v>61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5" t="s">
        <v>52</v>
      </c>
      <c r="AK429" s="5" t="s">
        <v>1143</v>
      </c>
      <c r="AL429" s="5" t="s">
        <v>52</v>
      </c>
      <c r="AM429" s="5" t="s">
        <v>52</v>
      </c>
    </row>
    <row r="430" spans="1:39" ht="30" customHeight="1">
      <c r="A430" s="8" t="s">
        <v>561</v>
      </c>
      <c r="B430" s="8" t="s">
        <v>52</v>
      </c>
      <c r="C430" s="8" t="s">
        <v>52</v>
      </c>
      <c r="D430" s="9"/>
      <c r="E430" s="12"/>
      <c r="F430" s="13">
        <f>TRUNC(SUMIF(N428:N429, N427, F428:F429),0)</f>
        <v>0</v>
      </c>
      <c r="G430" s="12"/>
      <c r="H430" s="13">
        <f>TRUNC(SUMIF(N428:N429, N427, H428:H429),0)</f>
        <v>7532</v>
      </c>
      <c r="I430" s="12"/>
      <c r="J430" s="13">
        <f>TRUNC(SUMIF(N428:N429, N427, J428:J429),0)</f>
        <v>0</v>
      </c>
      <c r="K430" s="12"/>
      <c r="L430" s="13">
        <f>F430+H430+J430</f>
        <v>7532</v>
      </c>
      <c r="M430" s="8" t="s">
        <v>52</v>
      </c>
      <c r="N430" s="5" t="s">
        <v>71</v>
      </c>
      <c r="O430" s="5" t="s">
        <v>71</v>
      </c>
      <c r="P430" s="5" t="s">
        <v>52</v>
      </c>
      <c r="Q430" s="5" t="s">
        <v>52</v>
      </c>
      <c r="R430" s="5" t="s">
        <v>52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5" t="s">
        <v>52</v>
      </c>
      <c r="AK430" s="5" t="s">
        <v>52</v>
      </c>
      <c r="AL430" s="5" t="s">
        <v>52</v>
      </c>
      <c r="AM430" s="5" t="s">
        <v>52</v>
      </c>
    </row>
    <row r="431" spans="1:39" ht="30" customHeight="1">
      <c r="A431" s="9"/>
      <c r="B431" s="9"/>
      <c r="C431" s="9"/>
      <c r="D431" s="9"/>
      <c r="E431" s="12"/>
      <c r="F431" s="13"/>
      <c r="G431" s="12"/>
      <c r="H431" s="13"/>
      <c r="I431" s="12"/>
      <c r="J431" s="13"/>
      <c r="K431" s="12"/>
      <c r="L431" s="13"/>
      <c r="M431" s="9"/>
    </row>
    <row r="432" spans="1:39" ht="30" customHeight="1">
      <c r="A432" s="40" t="s">
        <v>1144</v>
      </c>
      <c r="B432" s="40"/>
      <c r="C432" s="40"/>
      <c r="D432" s="40"/>
      <c r="E432" s="41"/>
      <c r="F432" s="42"/>
      <c r="G432" s="41"/>
      <c r="H432" s="42"/>
      <c r="I432" s="41"/>
      <c r="J432" s="42"/>
      <c r="K432" s="41"/>
      <c r="L432" s="42"/>
      <c r="M432" s="40"/>
      <c r="N432" s="2" t="s">
        <v>1138</v>
      </c>
    </row>
    <row r="433" spans="1:39" ht="30" customHeight="1">
      <c r="A433" s="8" t="s">
        <v>563</v>
      </c>
      <c r="B433" s="8" t="s">
        <v>564</v>
      </c>
      <c r="C433" s="8" t="s">
        <v>565</v>
      </c>
      <c r="D433" s="9">
        <v>0.66</v>
      </c>
      <c r="E433" s="12">
        <f>단가대비표!O109</f>
        <v>0</v>
      </c>
      <c r="F433" s="13">
        <f>TRUNC(E433*D433,1)</f>
        <v>0</v>
      </c>
      <c r="G433" s="12">
        <f>단가대비표!P109</f>
        <v>102628</v>
      </c>
      <c r="H433" s="13">
        <f>TRUNC(G433*D433,1)</f>
        <v>67734.399999999994</v>
      </c>
      <c r="I433" s="12">
        <f>단가대비표!V109</f>
        <v>0</v>
      </c>
      <c r="J433" s="13">
        <f>TRUNC(I433*D433,1)</f>
        <v>0</v>
      </c>
      <c r="K433" s="12">
        <f>TRUNC(E433+G433+I433,1)</f>
        <v>102628</v>
      </c>
      <c r="L433" s="13">
        <f>TRUNC(F433+H433+J433,1)</f>
        <v>67734.399999999994</v>
      </c>
      <c r="M433" s="8" t="s">
        <v>52</v>
      </c>
      <c r="N433" s="5" t="s">
        <v>1138</v>
      </c>
      <c r="O433" s="5" t="s">
        <v>566</v>
      </c>
      <c r="P433" s="5" t="s">
        <v>62</v>
      </c>
      <c r="Q433" s="5" t="s">
        <v>62</v>
      </c>
      <c r="R433" s="5" t="s">
        <v>61</v>
      </c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5" t="s">
        <v>52</v>
      </c>
      <c r="AK433" s="5" t="s">
        <v>1145</v>
      </c>
      <c r="AL433" s="5" t="s">
        <v>52</v>
      </c>
      <c r="AM433" s="5" t="s">
        <v>52</v>
      </c>
    </row>
    <row r="434" spans="1:39" ht="30" customHeight="1">
      <c r="A434" s="8" t="s">
        <v>561</v>
      </c>
      <c r="B434" s="8" t="s">
        <v>52</v>
      </c>
      <c r="C434" s="8" t="s">
        <v>52</v>
      </c>
      <c r="D434" s="9"/>
      <c r="E434" s="12"/>
      <c r="F434" s="13">
        <f>TRUNC(SUMIF(N433:N433, N432, F433:F433),0)</f>
        <v>0</v>
      </c>
      <c r="G434" s="12"/>
      <c r="H434" s="13">
        <f>TRUNC(SUMIF(N433:N433, N432, H433:H433),0)</f>
        <v>67734</v>
      </c>
      <c r="I434" s="12"/>
      <c r="J434" s="13">
        <f>TRUNC(SUMIF(N433:N433, N432, J433:J433),0)</f>
        <v>0</v>
      </c>
      <c r="K434" s="12"/>
      <c r="L434" s="13">
        <f>F434+H434+J434</f>
        <v>67734</v>
      </c>
      <c r="M434" s="8" t="s">
        <v>52</v>
      </c>
      <c r="N434" s="5" t="s">
        <v>71</v>
      </c>
      <c r="O434" s="5" t="s">
        <v>71</v>
      </c>
      <c r="P434" s="5" t="s">
        <v>52</v>
      </c>
      <c r="Q434" s="5" t="s">
        <v>52</v>
      </c>
      <c r="R434" s="5" t="s">
        <v>52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5" t="s">
        <v>52</v>
      </c>
      <c r="AK434" s="5" t="s">
        <v>52</v>
      </c>
      <c r="AL434" s="5" t="s">
        <v>52</v>
      </c>
      <c r="AM434" s="5" t="s">
        <v>52</v>
      </c>
    </row>
    <row r="435" spans="1:39" ht="30" customHeight="1">
      <c r="A435" s="9"/>
      <c r="B435" s="9"/>
      <c r="C435" s="9"/>
      <c r="D435" s="9"/>
      <c r="E435" s="12"/>
      <c r="F435" s="13"/>
      <c r="G435" s="12"/>
      <c r="H435" s="13"/>
      <c r="I435" s="12"/>
      <c r="J435" s="13"/>
      <c r="K435" s="12"/>
      <c r="L435" s="13"/>
      <c r="M435" s="9"/>
    </row>
    <row r="436" spans="1:39" ht="30" customHeight="1">
      <c r="A436" s="40" t="s">
        <v>1146</v>
      </c>
      <c r="B436" s="40"/>
      <c r="C436" s="40"/>
      <c r="D436" s="40"/>
      <c r="E436" s="41"/>
      <c r="F436" s="42"/>
      <c r="G436" s="41"/>
      <c r="H436" s="42"/>
      <c r="I436" s="41"/>
      <c r="J436" s="42"/>
      <c r="K436" s="41"/>
      <c r="L436" s="42"/>
      <c r="M436" s="40"/>
      <c r="N436" s="2" t="s">
        <v>805</v>
      </c>
    </row>
    <row r="437" spans="1:39" ht="30" customHeight="1">
      <c r="A437" s="8" t="s">
        <v>635</v>
      </c>
      <c r="B437" s="8" t="s">
        <v>564</v>
      </c>
      <c r="C437" s="8" t="s">
        <v>565</v>
      </c>
      <c r="D437" s="9">
        <v>7.2999999999999995E-2</v>
      </c>
      <c r="E437" s="12">
        <f>단가대비표!O115</f>
        <v>0</v>
      </c>
      <c r="F437" s="13">
        <f>TRUNC(E437*D437,1)</f>
        <v>0</v>
      </c>
      <c r="G437" s="12">
        <f>단가대비표!P115</f>
        <v>163377</v>
      </c>
      <c r="H437" s="13">
        <f>TRUNC(G437*D437,1)</f>
        <v>11926.5</v>
      </c>
      <c r="I437" s="12">
        <f>단가대비표!V115</f>
        <v>0</v>
      </c>
      <c r="J437" s="13">
        <f>TRUNC(I437*D437,1)</f>
        <v>0</v>
      </c>
      <c r="K437" s="12">
        <f t="shared" ref="K437:L439" si="52">TRUNC(E437+G437+I437,1)</f>
        <v>163377</v>
      </c>
      <c r="L437" s="13">
        <f t="shared" si="52"/>
        <v>11926.5</v>
      </c>
      <c r="M437" s="8" t="s">
        <v>52</v>
      </c>
      <c r="N437" s="5" t="s">
        <v>805</v>
      </c>
      <c r="O437" s="5" t="s">
        <v>636</v>
      </c>
      <c r="P437" s="5" t="s">
        <v>62</v>
      </c>
      <c r="Q437" s="5" t="s">
        <v>62</v>
      </c>
      <c r="R437" s="5" t="s">
        <v>61</v>
      </c>
      <c r="S437" s="1"/>
      <c r="T437" s="1"/>
      <c r="U437" s="1"/>
      <c r="V437" s="1">
        <v>1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5" t="s">
        <v>52</v>
      </c>
      <c r="AK437" s="5" t="s">
        <v>1148</v>
      </c>
      <c r="AL437" s="5" t="s">
        <v>52</v>
      </c>
      <c r="AM437" s="5" t="s">
        <v>52</v>
      </c>
    </row>
    <row r="438" spans="1:39" ht="30" customHeight="1">
      <c r="A438" s="8" t="s">
        <v>563</v>
      </c>
      <c r="B438" s="8" t="s">
        <v>564</v>
      </c>
      <c r="C438" s="8" t="s">
        <v>565</v>
      </c>
      <c r="D438" s="9">
        <v>2.5000000000000001E-2</v>
      </c>
      <c r="E438" s="12">
        <f>단가대비표!O109</f>
        <v>0</v>
      </c>
      <c r="F438" s="13">
        <f>TRUNC(E438*D438,1)</f>
        <v>0</v>
      </c>
      <c r="G438" s="12">
        <f>단가대비표!P109</f>
        <v>102628</v>
      </c>
      <c r="H438" s="13">
        <f>TRUNC(G438*D438,1)</f>
        <v>2565.6999999999998</v>
      </c>
      <c r="I438" s="12">
        <f>단가대비표!V109</f>
        <v>0</v>
      </c>
      <c r="J438" s="13">
        <f>TRUNC(I438*D438,1)</f>
        <v>0</v>
      </c>
      <c r="K438" s="12">
        <f t="shared" si="52"/>
        <v>102628</v>
      </c>
      <c r="L438" s="13">
        <f t="shared" si="52"/>
        <v>2565.6999999999998</v>
      </c>
      <c r="M438" s="8" t="s">
        <v>52</v>
      </c>
      <c r="N438" s="5" t="s">
        <v>805</v>
      </c>
      <c r="O438" s="5" t="s">
        <v>566</v>
      </c>
      <c r="P438" s="5" t="s">
        <v>62</v>
      </c>
      <c r="Q438" s="5" t="s">
        <v>62</v>
      </c>
      <c r="R438" s="5" t="s">
        <v>61</v>
      </c>
      <c r="S438" s="1"/>
      <c r="T438" s="1"/>
      <c r="U438" s="1"/>
      <c r="V438" s="1">
        <v>1</v>
      </c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5" t="s">
        <v>52</v>
      </c>
      <c r="AK438" s="5" t="s">
        <v>1149</v>
      </c>
      <c r="AL438" s="5" t="s">
        <v>52</v>
      </c>
      <c r="AM438" s="5" t="s">
        <v>52</v>
      </c>
    </row>
    <row r="439" spans="1:39" ht="30" customHeight="1">
      <c r="A439" s="8" t="s">
        <v>700</v>
      </c>
      <c r="B439" s="8" t="s">
        <v>755</v>
      </c>
      <c r="C439" s="8" t="s">
        <v>656</v>
      </c>
      <c r="D439" s="9">
        <v>1</v>
      </c>
      <c r="E439" s="12">
        <v>0</v>
      </c>
      <c r="F439" s="13">
        <f>TRUNC(E439*D439,1)</f>
        <v>0</v>
      </c>
      <c r="G439" s="12">
        <v>0</v>
      </c>
      <c r="H439" s="13">
        <f>TRUNC(G439*D439,1)</f>
        <v>0</v>
      </c>
      <c r="I439" s="12">
        <f>TRUNC(SUMIF(V437:V439, RIGHTB(O439, 1), H437:H439)*U439, 2)</f>
        <v>289.83999999999997</v>
      </c>
      <c r="J439" s="13">
        <f>TRUNC(I439*D439,1)</f>
        <v>289.8</v>
      </c>
      <c r="K439" s="12">
        <f t="shared" si="52"/>
        <v>289.8</v>
      </c>
      <c r="L439" s="13">
        <f t="shared" si="52"/>
        <v>289.8</v>
      </c>
      <c r="M439" s="8" t="s">
        <v>52</v>
      </c>
      <c r="N439" s="5" t="s">
        <v>805</v>
      </c>
      <c r="O439" s="5" t="s">
        <v>657</v>
      </c>
      <c r="P439" s="5" t="s">
        <v>62</v>
      </c>
      <c r="Q439" s="5" t="s">
        <v>62</v>
      </c>
      <c r="R439" s="5" t="s">
        <v>62</v>
      </c>
      <c r="S439" s="1">
        <v>1</v>
      </c>
      <c r="T439" s="1">
        <v>2</v>
      </c>
      <c r="U439" s="1">
        <v>0.02</v>
      </c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5" t="s">
        <v>52</v>
      </c>
      <c r="AK439" s="5" t="s">
        <v>1150</v>
      </c>
      <c r="AL439" s="5" t="s">
        <v>52</v>
      </c>
      <c r="AM439" s="5" t="s">
        <v>52</v>
      </c>
    </row>
    <row r="440" spans="1:39" ht="30" customHeight="1">
      <c r="A440" s="8" t="s">
        <v>561</v>
      </c>
      <c r="B440" s="8" t="s">
        <v>52</v>
      </c>
      <c r="C440" s="8" t="s">
        <v>52</v>
      </c>
      <c r="D440" s="9"/>
      <c r="E440" s="12"/>
      <c r="F440" s="13">
        <f>TRUNC(SUMIF(N437:N439, N436, F437:F439),0)</f>
        <v>0</v>
      </c>
      <c r="G440" s="12"/>
      <c r="H440" s="13">
        <f>TRUNC(SUMIF(N437:N439, N436, H437:H439),0)</f>
        <v>14492</v>
      </c>
      <c r="I440" s="12"/>
      <c r="J440" s="13">
        <f>TRUNC(SUMIF(N437:N439, N436, J437:J439),0)</f>
        <v>289</v>
      </c>
      <c r="K440" s="12"/>
      <c r="L440" s="13">
        <f>F440+H440+J440</f>
        <v>14781</v>
      </c>
      <c r="M440" s="8" t="s">
        <v>52</v>
      </c>
      <c r="N440" s="5" t="s">
        <v>71</v>
      </c>
      <c r="O440" s="5" t="s">
        <v>71</v>
      </c>
      <c r="P440" s="5" t="s">
        <v>52</v>
      </c>
      <c r="Q440" s="5" t="s">
        <v>52</v>
      </c>
      <c r="R440" s="5" t="s">
        <v>52</v>
      </c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5" t="s">
        <v>52</v>
      </c>
      <c r="AK440" s="5" t="s">
        <v>52</v>
      </c>
      <c r="AL440" s="5" t="s">
        <v>52</v>
      </c>
      <c r="AM440" s="5" t="s">
        <v>52</v>
      </c>
    </row>
    <row r="441" spans="1:39" ht="30" customHeight="1">
      <c r="A441" s="9"/>
      <c r="B441" s="9"/>
      <c r="C441" s="9"/>
      <c r="D441" s="9"/>
      <c r="E441" s="12"/>
      <c r="F441" s="13"/>
      <c r="G441" s="12"/>
      <c r="H441" s="13"/>
      <c r="I441" s="12"/>
      <c r="J441" s="13"/>
      <c r="K441" s="12"/>
      <c r="L441" s="13"/>
      <c r="M441" s="9"/>
    </row>
    <row r="442" spans="1:39" ht="30" customHeight="1">
      <c r="A442" s="40" t="s">
        <v>1151</v>
      </c>
      <c r="B442" s="40"/>
      <c r="C442" s="40"/>
      <c r="D442" s="40"/>
      <c r="E442" s="41"/>
      <c r="F442" s="42"/>
      <c r="G442" s="41"/>
      <c r="H442" s="42"/>
      <c r="I442" s="41"/>
      <c r="J442" s="42"/>
      <c r="K442" s="41"/>
      <c r="L442" s="42"/>
      <c r="M442" s="40"/>
      <c r="N442" s="2" t="s">
        <v>821</v>
      </c>
    </row>
    <row r="443" spans="1:39" ht="30" customHeight="1">
      <c r="A443" s="8" t="s">
        <v>1022</v>
      </c>
      <c r="B443" s="8" t="s">
        <v>564</v>
      </c>
      <c r="C443" s="8" t="s">
        <v>565</v>
      </c>
      <c r="D443" s="9">
        <v>4.5999999999999999E-2</v>
      </c>
      <c r="E443" s="12">
        <f>단가대비표!O118</f>
        <v>0</v>
      </c>
      <c r="F443" s="13">
        <f>TRUNC(E443*D443,1)</f>
        <v>0</v>
      </c>
      <c r="G443" s="12">
        <f>단가대비표!P118</f>
        <v>154536</v>
      </c>
      <c r="H443" s="13">
        <f>TRUNC(G443*D443,1)</f>
        <v>7108.6</v>
      </c>
      <c r="I443" s="12">
        <f>단가대비표!V118</f>
        <v>0</v>
      </c>
      <c r="J443" s="13">
        <f>TRUNC(I443*D443,1)</f>
        <v>0</v>
      </c>
      <c r="K443" s="12">
        <f t="shared" ref="K443:L446" si="53">TRUNC(E443+G443+I443,1)</f>
        <v>154536</v>
      </c>
      <c r="L443" s="13">
        <f t="shared" si="53"/>
        <v>7108.6</v>
      </c>
      <c r="M443" s="8" t="s">
        <v>52</v>
      </c>
      <c r="N443" s="5" t="s">
        <v>821</v>
      </c>
      <c r="O443" s="5" t="s">
        <v>1023</v>
      </c>
      <c r="P443" s="5" t="s">
        <v>62</v>
      </c>
      <c r="Q443" s="5" t="s">
        <v>62</v>
      </c>
      <c r="R443" s="5" t="s">
        <v>61</v>
      </c>
      <c r="S443" s="1"/>
      <c r="T443" s="1"/>
      <c r="U443" s="1"/>
      <c r="V443" s="1">
        <v>1</v>
      </c>
      <c r="W443" s="1">
        <v>2</v>
      </c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5" t="s">
        <v>52</v>
      </c>
      <c r="AK443" s="5" t="s">
        <v>1152</v>
      </c>
      <c r="AL443" s="5" t="s">
        <v>52</v>
      </c>
      <c r="AM443" s="5" t="s">
        <v>52</v>
      </c>
    </row>
    <row r="444" spans="1:39" ht="30" customHeight="1">
      <c r="A444" s="8" t="s">
        <v>563</v>
      </c>
      <c r="B444" s="8" t="s">
        <v>564</v>
      </c>
      <c r="C444" s="8" t="s">
        <v>565</v>
      </c>
      <c r="D444" s="9">
        <v>2.3E-2</v>
      </c>
      <c r="E444" s="12">
        <f>단가대비표!O109</f>
        <v>0</v>
      </c>
      <c r="F444" s="13">
        <f>TRUNC(E444*D444,1)</f>
        <v>0</v>
      </c>
      <c r="G444" s="12">
        <f>단가대비표!P109</f>
        <v>102628</v>
      </c>
      <c r="H444" s="13">
        <f>TRUNC(G444*D444,1)</f>
        <v>2360.4</v>
      </c>
      <c r="I444" s="12">
        <f>단가대비표!V109</f>
        <v>0</v>
      </c>
      <c r="J444" s="13">
        <f>TRUNC(I444*D444,1)</f>
        <v>0</v>
      </c>
      <c r="K444" s="12">
        <f t="shared" si="53"/>
        <v>102628</v>
      </c>
      <c r="L444" s="13">
        <f t="shared" si="53"/>
        <v>2360.4</v>
      </c>
      <c r="M444" s="8" t="s">
        <v>52</v>
      </c>
      <c r="N444" s="5" t="s">
        <v>821</v>
      </c>
      <c r="O444" s="5" t="s">
        <v>566</v>
      </c>
      <c r="P444" s="5" t="s">
        <v>62</v>
      </c>
      <c r="Q444" s="5" t="s">
        <v>62</v>
      </c>
      <c r="R444" s="5" t="s">
        <v>61</v>
      </c>
      <c r="S444" s="1"/>
      <c r="T444" s="1"/>
      <c r="U444" s="1"/>
      <c r="V444" s="1">
        <v>1</v>
      </c>
      <c r="W444" s="1">
        <v>2</v>
      </c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5" t="s">
        <v>52</v>
      </c>
      <c r="AK444" s="5" t="s">
        <v>1153</v>
      </c>
      <c r="AL444" s="5" t="s">
        <v>52</v>
      </c>
      <c r="AM444" s="5" t="s">
        <v>52</v>
      </c>
    </row>
    <row r="445" spans="1:39" ht="30" customHeight="1">
      <c r="A445" s="8" t="s">
        <v>1154</v>
      </c>
      <c r="B445" s="8" t="s">
        <v>1155</v>
      </c>
      <c r="C445" s="8" t="s">
        <v>656</v>
      </c>
      <c r="D445" s="9">
        <v>1</v>
      </c>
      <c r="E445" s="12">
        <v>0</v>
      </c>
      <c r="F445" s="13">
        <f>TRUNC(E445*D445,1)</f>
        <v>0</v>
      </c>
      <c r="G445" s="12">
        <f>TRUNC(SUMIF(V443:V446, RIGHTB(O445, 1), H443:H446)*U445, 2)</f>
        <v>2840.7</v>
      </c>
      <c r="H445" s="13">
        <f>TRUNC(G445*D445,1)</f>
        <v>2840.7</v>
      </c>
      <c r="I445" s="12">
        <v>0</v>
      </c>
      <c r="J445" s="13">
        <f>TRUNC(I445*D445,1)</f>
        <v>0</v>
      </c>
      <c r="K445" s="12">
        <f t="shared" si="53"/>
        <v>2840.7</v>
      </c>
      <c r="L445" s="13">
        <f t="shared" si="53"/>
        <v>2840.7</v>
      </c>
      <c r="M445" s="8" t="s">
        <v>52</v>
      </c>
      <c r="N445" s="5" t="s">
        <v>821</v>
      </c>
      <c r="O445" s="5" t="s">
        <v>657</v>
      </c>
      <c r="P445" s="5" t="s">
        <v>62</v>
      </c>
      <c r="Q445" s="5" t="s">
        <v>62</v>
      </c>
      <c r="R445" s="5" t="s">
        <v>62</v>
      </c>
      <c r="S445" s="1">
        <v>1</v>
      </c>
      <c r="T445" s="1">
        <v>1</v>
      </c>
      <c r="U445" s="1">
        <v>0.3</v>
      </c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5" t="s">
        <v>52</v>
      </c>
      <c r="AK445" s="5" t="s">
        <v>1156</v>
      </c>
      <c r="AL445" s="5" t="s">
        <v>52</v>
      </c>
      <c r="AM445" s="5" t="s">
        <v>52</v>
      </c>
    </row>
    <row r="446" spans="1:39" ht="30" customHeight="1">
      <c r="A446" s="8" t="s">
        <v>700</v>
      </c>
      <c r="B446" s="8" t="s">
        <v>655</v>
      </c>
      <c r="C446" s="8" t="s">
        <v>656</v>
      </c>
      <c r="D446" s="9">
        <v>1</v>
      </c>
      <c r="E446" s="12">
        <v>0</v>
      </c>
      <c r="F446" s="13">
        <f>TRUNC(E446*D446,1)</f>
        <v>0</v>
      </c>
      <c r="G446" s="12">
        <v>0</v>
      </c>
      <c r="H446" s="13">
        <f>TRUNC(G446*D446,1)</f>
        <v>0</v>
      </c>
      <c r="I446" s="12">
        <f>TRUNC(SUMIF(W443:W446, RIGHTB(O446, 1), H443:H446)*U446, 2)</f>
        <v>94.69</v>
      </c>
      <c r="J446" s="13">
        <f>TRUNC(I446*D446,1)</f>
        <v>94.6</v>
      </c>
      <c r="K446" s="12">
        <f t="shared" si="53"/>
        <v>94.6</v>
      </c>
      <c r="L446" s="13">
        <f t="shared" si="53"/>
        <v>94.6</v>
      </c>
      <c r="M446" s="8" t="s">
        <v>52</v>
      </c>
      <c r="N446" s="5" t="s">
        <v>821</v>
      </c>
      <c r="O446" s="5" t="s">
        <v>1157</v>
      </c>
      <c r="P446" s="5" t="s">
        <v>62</v>
      </c>
      <c r="Q446" s="5" t="s">
        <v>62</v>
      </c>
      <c r="R446" s="5" t="s">
        <v>62</v>
      </c>
      <c r="S446" s="1">
        <v>1</v>
      </c>
      <c r="T446" s="1">
        <v>2</v>
      </c>
      <c r="U446" s="1">
        <v>0.01</v>
      </c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5" t="s">
        <v>52</v>
      </c>
      <c r="AK446" s="5" t="s">
        <v>1158</v>
      </c>
      <c r="AL446" s="5" t="s">
        <v>52</v>
      </c>
      <c r="AM446" s="5" t="s">
        <v>52</v>
      </c>
    </row>
    <row r="447" spans="1:39" ht="30" customHeight="1">
      <c r="A447" s="8" t="s">
        <v>561</v>
      </c>
      <c r="B447" s="8" t="s">
        <v>52</v>
      </c>
      <c r="C447" s="8" t="s">
        <v>52</v>
      </c>
      <c r="D447" s="9"/>
      <c r="E447" s="12"/>
      <c r="F447" s="13">
        <f>TRUNC(SUMIF(N443:N446, N442, F443:F446),0)</f>
        <v>0</v>
      </c>
      <c r="G447" s="12"/>
      <c r="H447" s="13">
        <f>TRUNC(SUMIF(N443:N446, N442, H443:H446),0)</f>
        <v>12309</v>
      </c>
      <c r="I447" s="12"/>
      <c r="J447" s="13">
        <f>TRUNC(SUMIF(N443:N446, N442, J443:J446),0)</f>
        <v>94</v>
      </c>
      <c r="K447" s="12"/>
      <c r="L447" s="13">
        <f>F447+H447+J447</f>
        <v>12403</v>
      </c>
      <c r="M447" s="8" t="s">
        <v>52</v>
      </c>
      <c r="N447" s="5" t="s">
        <v>71</v>
      </c>
      <c r="O447" s="5" t="s">
        <v>71</v>
      </c>
      <c r="P447" s="5" t="s">
        <v>52</v>
      </c>
      <c r="Q447" s="5" t="s">
        <v>52</v>
      </c>
      <c r="R447" s="5" t="s">
        <v>52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5" t="s">
        <v>52</v>
      </c>
      <c r="AK447" s="5" t="s">
        <v>52</v>
      </c>
      <c r="AL447" s="5" t="s">
        <v>52</v>
      </c>
      <c r="AM447" s="5" t="s">
        <v>52</v>
      </c>
    </row>
    <row r="448" spans="1:39" ht="30" customHeight="1">
      <c r="A448" s="9"/>
      <c r="B448" s="9"/>
      <c r="C448" s="9"/>
      <c r="D448" s="9"/>
      <c r="E448" s="12"/>
      <c r="F448" s="13"/>
      <c r="G448" s="12"/>
      <c r="H448" s="13"/>
      <c r="I448" s="12"/>
      <c r="J448" s="13"/>
      <c r="K448" s="12"/>
      <c r="L448" s="13"/>
      <c r="M448" s="9"/>
    </row>
    <row r="449" spans="1:39" ht="30" customHeight="1">
      <c r="A449" s="40" t="s">
        <v>1159</v>
      </c>
      <c r="B449" s="40"/>
      <c r="C449" s="40"/>
      <c r="D449" s="40"/>
      <c r="E449" s="41"/>
      <c r="F449" s="42"/>
      <c r="G449" s="41"/>
      <c r="H449" s="42"/>
      <c r="I449" s="41"/>
      <c r="J449" s="42"/>
      <c r="K449" s="41"/>
      <c r="L449" s="42"/>
      <c r="M449" s="40"/>
      <c r="N449" s="2" t="s">
        <v>827</v>
      </c>
    </row>
    <row r="450" spans="1:39" ht="30" customHeight="1">
      <c r="A450" s="8" t="s">
        <v>569</v>
      </c>
      <c r="B450" s="8" t="s">
        <v>1160</v>
      </c>
      <c r="C450" s="8" t="s">
        <v>66</v>
      </c>
      <c r="D450" s="9">
        <v>1.05</v>
      </c>
      <c r="E450" s="12">
        <f>단가대비표!O34</f>
        <v>1830</v>
      </c>
      <c r="F450" s="13">
        <f t="shared" ref="F450:F464" si="54">TRUNC(E450*D450,1)</f>
        <v>1921.5</v>
      </c>
      <c r="G450" s="12">
        <f>단가대비표!P34</f>
        <v>0</v>
      </c>
      <c r="H450" s="13">
        <f t="shared" ref="H450:H464" si="55">TRUNC(G450*D450,1)</f>
        <v>0</v>
      </c>
      <c r="I450" s="12">
        <f>단가대비표!V34</f>
        <v>0</v>
      </c>
      <c r="J450" s="13">
        <f t="shared" ref="J450:J464" si="56">TRUNC(I450*D450,1)</f>
        <v>0</v>
      </c>
      <c r="K450" s="12">
        <f t="shared" ref="K450:K464" si="57">TRUNC(E450+G450+I450,1)</f>
        <v>1830</v>
      </c>
      <c r="L450" s="13">
        <f t="shared" ref="L450:L464" si="58">TRUNC(F450+H450+J450,1)</f>
        <v>1921.5</v>
      </c>
      <c r="M450" s="8" t="s">
        <v>52</v>
      </c>
      <c r="N450" s="5" t="s">
        <v>827</v>
      </c>
      <c r="O450" s="5" t="s">
        <v>1161</v>
      </c>
      <c r="P450" s="5" t="s">
        <v>62</v>
      </c>
      <c r="Q450" s="5" t="s">
        <v>62</v>
      </c>
      <c r="R450" s="5" t="s">
        <v>61</v>
      </c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5" t="s">
        <v>52</v>
      </c>
      <c r="AK450" s="5" t="s">
        <v>1162</v>
      </c>
      <c r="AL450" s="5" t="s">
        <v>52</v>
      </c>
      <c r="AM450" s="5" t="s">
        <v>52</v>
      </c>
    </row>
    <row r="451" spans="1:39" ht="30" customHeight="1">
      <c r="A451" s="8" t="s">
        <v>1163</v>
      </c>
      <c r="B451" s="8" t="s">
        <v>1164</v>
      </c>
      <c r="C451" s="8" t="s">
        <v>186</v>
      </c>
      <c r="D451" s="9">
        <v>1.1000000000000001</v>
      </c>
      <c r="E451" s="12">
        <f>단가대비표!O49</f>
        <v>2580</v>
      </c>
      <c r="F451" s="13">
        <f t="shared" si="54"/>
        <v>2838</v>
      </c>
      <c r="G451" s="12">
        <f>단가대비표!P49</f>
        <v>0</v>
      </c>
      <c r="H451" s="13">
        <f t="shared" si="55"/>
        <v>0</v>
      </c>
      <c r="I451" s="12">
        <f>단가대비표!V49</f>
        <v>0</v>
      </c>
      <c r="J451" s="13">
        <f t="shared" si="56"/>
        <v>0</v>
      </c>
      <c r="K451" s="12">
        <f t="shared" si="57"/>
        <v>2580</v>
      </c>
      <c r="L451" s="13">
        <f t="shared" si="58"/>
        <v>2838</v>
      </c>
      <c r="M451" s="8" t="s">
        <v>52</v>
      </c>
      <c r="N451" s="5" t="s">
        <v>827</v>
      </c>
      <c r="O451" s="5" t="s">
        <v>1165</v>
      </c>
      <c r="P451" s="5" t="s">
        <v>62</v>
      </c>
      <c r="Q451" s="5" t="s">
        <v>62</v>
      </c>
      <c r="R451" s="5" t="s">
        <v>61</v>
      </c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5" t="s">
        <v>52</v>
      </c>
      <c r="AK451" s="5" t="s">
        <v>1166</v>
      </c>
      <c r="AL451" s="5" t="s">
        <v>52</v>
      </c>
      <c r="AM451" s="5" t="s">
        <v>52</v>
      </c>
    </row>
    <row r="452" spans="1:39" ht="30" customHeight="1">
      <c r="A452" s="8" t="s">
        <v>1167</v>
      </c>
      <c r="B452" s="8" t="s">
        <v>1168</v>
      </c>
      <c r="C452" s="8" t="s">
        <v>186</v>
      </c>
      <c r="D452" s="9">
        <v>2.7</v>
      </c>
      <c r="E452" s="12">
        <f>단가대비표!O50</f>
        <v>3440</v>
      </c>
      <c r="F452" s="13">
        <f t="shared" si="54"/>
        <v>9288</v>
      </c>
      <c r="G452" s="12">
        <f>단가대비표!P50</f>
        <v>0</v>
      </c>
      <c r="H452" s="13">
        <f t="shared" si="55"/>
        <v>0</v>
      </c>
      <c r="I452" s="12">
        <f>단가대비표!V50</f>
        <v>0</v>
      </c>
      <c r="J452" s="13">
        <f t="shared" si="56"/>
        <v>0</v>
      </c>
      <c r="K452" s="12">
        <f t="shared" si="57"/>
        <v>3440</v>
      </c>
      <c r="L452" s="13">
        <f t="shared" si="58"/>
        <v>9288</v>
      </c>
      <c r="M452" s="8" t="s">
        <v>52</v>
      </c>
      <c r="N452" s="5" t="s">
        <v>827</v>
      </c>
      <c r="O452" s="5" t="s">
        <v>1169</v>
      </c>
      <c r="P452" s="5" t="s">
        <v>62</v>
      </c>
      <c r="Q452" s="5" t="s">
        <v>62</v>
      </c>
      <c r="R452" s="5" t="s">
        <v>61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5" t="s">
        <v>52</v>
      </c>
      <c r="AK452" s="5" t="s">
        <v>1170</v>
      </c>
      <c r="AL452" s="5" t="s">
        <v>52</v>
      </c>
      <c r="AM452" s="5" t="s">
        <v>52</v>
      </c>
    </row>
    <row r="453" spans="1:39" ht="30" customHeight="1">
      <c r="A453" s="8" t="s">
        <v>1171</v>
      </c>
      <c r="B453" s="8" t="s">
        <v>1172</v>
      </c>
      <c r="C453" s="8" t="s">
        <v>129</v>
      </c>
      <c r="D453" s="9">
        <v>5.5</v>
      </c>
      <c r="E453" s="12">
        <f>단가대비표!O51</f>
        <v>200</v>
      </c>
      <c r="F453" s="13">
        <f t="shared" si="54"/>
        <v>1100</v>
      </c>
      <c r="G453" s="12">
        <f>단가대비표!P51</f>
        <v>0</v>
      </c>
      <c r="H453" s="13">
        <f t="shared" si="55"/>
        <v>0</v>
      </c>
      <c r="I453" s="12">
        <f>단가대비표!V51</f>
        <v>0</v>
      </c>
      <c r="J453" s="13">
        <f t="shared" si="56"/>
        <v>0</v>
      </c>
      <c r="K453" s="12">
        <f t="shared" si="57"/>
        <v>200</v>
      </c>
      <c r="L453" s="13">
        <f t="shared" si="58"/>
        <v>1100</v>
      </c>
      <c r="M453" s="8" t="s">
        <v>52</v>
      </c>
      <c r="N453" s="5" t="s">
        <v>827</v>
      </c>
      <c r="O453" s="5" t="s">
        <v>1173</v>
      </c>
      <c r="P453" s="5" t="s">
        <v>62</v>
      </c>
      <c r="Q453" s="5" t="s">
        <v>62</v>
      </c>
      <c r="R453" s="5" t="s">
        <v>61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5" t="s">
        <v>52</v>
      </c>
      <c r="AK453" s="5" t="s">
        <v>1174</v>
      </c>
      <c r="AL453" s="5" t="s">
        <v>52</v>
      </c>
      <c r="AM453" s="5" t="s">
        <v>52</v>
      </c>
    </row>
    <row r="454" spans="1:39" ht="30" customHeight="1">
      <c r="A454" s="8" t="s">
        <v>1175</v>
      </c>
      <c r="B454" s="8" t="s">
        <v>1176</v>
      </c>
      <c r="C454" s="8" t="s">
        <v>186</v>
      </c>
      <c r="D454" s="9">
        <v>0.7</v>
      </c>
      <c r="E454" s="12">
        <f>단가대비표!O52</f>
        <v>110</v>
      </c>
      <c r="F454" s="13">
        <f t="shared" si="54"/>
        <v>77</v>
      </c>
      <c r="G454" s="12">
        <f>단가대비표!P52</f>
        <v>0</v>
      </c>
      <c r="H454" s="13">
        <f t="shared" si="55"/>
        <v>0</v>
      </c>
      <c r="I454" s="12">
        <f>단가대비표!V52</f>
        <v>0</v>
      </c>
      <c r="J454" s="13">
        <f t="shared" si="56"/>
        <v>0</v>
      </c>
      <c r="K454" s="12">
        <f t="shared" si="57"/>
        <v>110</v>
      </c>
      <c r="L454" s="13">
        <f t="shared" si="58"/>
        <v>77</v>
      </c>
      <c r="M454" s="8" t="s">
        <v>52</v>
      </c>
      <c r="N454" s="5" t="s">
        <v>827</v>
      </c>
      <c r="O454" s="5" t="s">
        <v>1177</v>
      </c>
      <c r="P454" s="5" t="s">
        <v>62</v>
      </c>
      <c r="Q454" s="5" t="s">
        <v>62</v>
      </c>
      <c r="R454" s="5" t="s">
        <v>61</v>
      </c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5" t="s">
        <v>52</v>
      </c>
      <c r="AK454" s="5" t="s">
        <v>1178</v>
      </c>
      <c r="AL454" s="5" t="s">
        <v>52</v>
      </c>
      <c r="AM454" s="5" t="s">
        <v>52</v>
      </c>
    </row>
    <row r="455" spans="1:39" ht="30" customHeight="1">
      <c r="A455" s="8" t="s">
        <v>1179</v>
      </c>
      <c r="B455" s="8" t="s">
        <v>1180</v>
      </c>
      <c r="C455" s="8" t="s">
        <v>129</v>
      </c>
      <c r="D455" s="9">
        <v>3</v>
      </c>
      <c r="E455" s="12">
        <f>단가대비표!O53</f>
        <v>275</v>
      </c>
      <c r="F455" s="13">
        <f t="shared" si="54"/>
        <v>825</v>
      </c>
      <c r="G455" s="12">
        <f>단가대비표!P53</f>
        <v>0</v>
      </c>
      <c r="H455" s="13">
        <f t="shared" si="55"/>
        <v>0</v>
      </c>
      <c r="I455" s="12">
        <f>단가대비표!V53</f>
        <v>0</v>
      </c>
      <c r="J455" s="13">
        <f t="shared" si="56"/>
        <v>0</v>
      </c>
      <c r="K455" s="12">
        <f t="shared" si="57"/>
        <v>275</v>
      </c>
      <c r="L455" s="13">
        <f t="shared" si="58"/>
        <v>825</v>
      </c>
      <c r="M455" s="8" t="s">
        <v>52</v>
      </c>
      <c r="N455" s="5" t="s">
        <v>827</v>
      </c>
      <c r="O455" s="5" t="s">
        <v>1181</v>
      </c>
      <c r="P455" s="5" t="s">
        <v>62</v>
      </c>
      <c r="Q455" s="5" t="s">
        <v>62</v>
      </c>
      <c r="R455" s="5" t="s">
        <v>61</v>
      </c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5" t="s">
        <v>52</v>
      </c>
      <c r="AK455" s="5" t="s">
        <v>1182</v>
      </c>
      <c r="AL455" s="5" t="s">
        <v>52</v>
      </c>
      <c r="AM455" s="5" t="s">
        <v>52</v>
      </c>
    </row>
    <row r="456" spans="1:39" ht="30" customHeight="1">
      <c r="A456" s="8" t="s">
        <v>1183</v>
      </c>
      <c r="B456" s="8" t="s">
        <v>1184</v>
      </c>
      <c r="C456" s="8" t="s">
        <v>129</v>
      </c>
      <c r="D456" s="9">
        <v>4</v>
      </c>
      <c r="E456" s="12">
        <f>단가대비표!O54</f>
        <v>7</v>
      </c>
      <c r="F456" s="13">
        <f t="shared" si="54"/>
        <v>28</v>
      </c>
      <c r="G456" s="12">
        <f>단가대비표!P54</f>
        <v>0</v>
      </c>
      <c r="H456" s="13">
        <f t="shared" si="55"/>
        <v>0</v>
      </c>
      <c r="I456" s="12">
        <f>단가대비표!V54</f>
        <v>0</v>
      </c>
      <c r="J456" s="13">
        <f t="shared" si="56"/>
        <v>0</v>
      </c>
      <c r="K456" s="12">
        <f t="shared" si="57"/>
        <v>7</v>
      </c>
      <c r="L456" s="13">
        <f t="shared" si="58"/>
        <v>28</v>
      </c>
      <c r="M456" s="8" t="s">
        <v>52</v>
      </c>
      <c r="N456" s="5" t="s">
        <v>827</v>
      </c>
      <c r="O456" s="5" t="s">
        <v>1185</v>
      </c>
      <c r="P456" s="5" t="s">
        <v>62</v>
      </c>
      <c r="Q456" s="5" t="s">
        <v>62</v>
      </c>
      <c r="R456" s="5" t="s">
        <v>61</v>
      </c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5" t="s">
        <v>52</v>
      </c>
      <c r="AK456" s="5" t="s">
        <v>1186</v>
      </c>
      <c r="AL456" s="5" t="s">
        <v>52</v>
      </c>
      <c r="AM456" s="5" t="s">
        <v>52</v>
      </c>
    </row>
    <row r="457" spans="1:39" ht="30" customHeight="1">
      <c r="A457" s="8" t="s">
        <v>1187</v>
      </c>
      <c r="B457" s="8" t="s">
        <v>1188</v>
      </c>
      <c r="C457" s="8" t="s">
        <v>129</v>
      </c>
      <c r="D457" s="9">
        <v>10</v>
      </c>
      <c r="E457" s="12">
        <f>단가대비표!O55</f>
        <v>10</v>
      </c>
      <c r="F457" s="13">
        <f t="shared" si="54"/>
        <v>100</v>
      </c>
      <c r="G457" s="12">
        <f>단가대비표!P55</f>
        <v>0</v>
      </c>
      <c r="H457" s="13">
        <f t="shared" si="55"/>
        <v>0</v>
      </c>
      <c r="I457" s="12">
        <f>단가대비표!V55</f>
        <v>0</v>
      </c>
      <c r="J457" s="13">
        <f t="shared" si="56"/>
        <v>0</v>
      </c>
      <c r="K457" s="12">
        <f t="shared" si="57"/>
        <v>10</v>
      </c>
      <c r="L457" s="13">
        <f t="shared" si="58"/>
        <v>100</v>
      </c>
      <c r="M457" s="8" t="s">
        <v>52</v>
      </c>
      <c r="N457" s="5" t="s">
        <v>827</v>
      </c>
      <c r="O457" s="5" t="s">
        <v>1189</v>
      </c>
      <c r="P457" s="5" t="s">
        <v>62</v>
      </c>
      <c r="Q457" s="5" t="s">
        <v>62</v>
      </c>
      <c r="R457" s="5" t="s">
        <v>61</v>
      </c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5" t="s">
        <v>52</v>
      </c>
      <c r="AK457" s="5" t="s">
        <v>1190</v>
      </c>
      <c r="AL457" s="5" t="s">
        <v>52</v>
      </c>
      <c r="AM457" s="5" t="s">
        <v>52</v>
      </c>
    </row>
    <row r="458" spans="1:39" ht="30" customHeight="1">
      <c r="A458" s="8" t="s">
        <v>1187</v>
      </c>
      <c r="B458" s="8" t="s">
        <v>1191</v>
      </c>
      <c r="C458" s="8" t="s">
        <v>129</v>
      </c>
      <c r="D458" s="9">
        <v>20</v>
      </c>
      <c r="E458" s="12">
        <f>단가대비표!O56</f>
        <v>17</v>
      </c>
      <c r="F458" s="13">
        <f t="shared" si="54"/>
        <v>340</v>
      </c>
      <c r="G458" s="12">
        <f>단가대비표!P56</f>
        <v>0</v>
      </c>
      <c r="H458" s="13">
        <f t="shared" si="55"/>
        <v>0</v>
      </c>
      <c r="I458" s="12">
        <f>단가대비표!V56</f>
        <v>0</v>
      </c>
      <c r="J458" s="13">
        <f t="shared" si="56"/>
        <v>0</v>
      </c>
      <c r="K458" s="12">
        <f t="shared" si="57"/>
        <v>17</v>
      </c>
      <c r="L458" s="13">
        <f t="shared" si="58"/>
        <v>340</v>
      </c>
      <c r="M458" s="8" t="s">
        <v>52</v>
      </c>
      <c r="N458" s="5" t="s">
        <v>827</v>
      </c>
      <c r="O458" s="5" t="s">
        <v>1192</v>
      </c>
      <c r="P458" s="5" t="s">
        <v>62</v>
      </c>
      <c r="Q458" s="5" t="s">
        <v>62</v>
      </c>
      <c r="R458" s="5" t="s">
        <v>61</v>
      </c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5" t="s">
        <v>52</v>
      </c>
      <c r="AK458" s="5" t="s">
        <v>1193</v>
      </c>
      <c r="AL458" s="5" t="s">
        <v>52</v>
      </c>
      <c r="AM458" s="5" t="s">
        <v>52</v>
      </c>
    </row>
    <row r="459" spans="1:39" ht="30" customHeight="1">
      <c r="A459" s="8" t="s">
        <v>1194</v>
      </c>
      <c r="B459" s="8" t="s">
        <v>1195</v>
      </c>
      <c r="C459" s="8" t="s">
        <v>186</v>
      </c>
      <c r="D459" s="9">
        <v>2.6</v>
      </c>
      <c r="E459" s="12">
        <f>단가대비표!O57</f>
        <v>150</v>
      </c>
      <c r="F459" s="13">
        <f t="shared" si="54"/>
        <v>390</v>
      </c>
      <c r="G459" s="12">
        <f>단가대비표!P57</f>
        <v>0</v>
      </c>
      <c r="H459" s="13">
        <f t="shared" si="55"/>
        <v>0</v>
      </c>
      <c r="I459" s="12">
        <f>단가대비표!V57</f>
        <v>0</v>
      </c>
      <c r="J459" s="13">
        <f t="shared" si="56"/>
        <v>0</v>
      </c>
      <c r="K459" s="12">
        <f t="shared" si="57"/>
        <v>150</v>
      </c>
      <c r="L459" s="13">
        <f t="shared" si="58"/>
        <v>390</v>
      </c>
      <c r="M459" s="8" t="s">
        <v>52</v>
      </c>
      <c r="N459" s="5" t="s">
        <v>827</v>
      </c>
      <c r="O459" s="5" t="s">
        <v>1196</v>
      </c>
      <c r="P459" s="5" t="s">
        <v>62</v>
      </c>
      <c r="Q459" s="5" t="s">
        <v>62</v>
      </c>
      <c r="R459" s="5" t="s">
        <v>61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5" t="s">
        <v>52</v>
      </c>
      <c r="AK459" s="5" t="s">
        <v>1197</v>
      </c>
      <c r="AL459" s="5" t="s">
        <v>52</v>
      </c>
      <c r="AM459" s="5" t="s">
        <v>52</v>
      </c>
    </row>
    <row r="460" spans="1:39" ht="30" customHeight="1">
      <c r="A460" s="8" t="s">
        <v>1048</v>
      </c>
      <c r="B460" s="8" t="s">
        <v>1198</v>
      </c>
      <c r="C460" s="8" t="s">
        <v>741</v>
      </c>
      <c r="D460" s="9">
        <v>0.6</v>
      </c>
      <c r="E460" s="12">
        <f>단가대비표!O76</f>
        <v>3090</v>
      </c>
      <c r="F460" s="13">
        <f t="shared" si="54"/>
        <v>1854</v>
      </c>
      <c r="G460" s="12">
        <f>단가대비표!P76</f>
        <v>0</v>
      </c>
      <c r="H460" s="13">
        <f t="shared" si="55"/>
        <v>0</v>
      </c>
      <c r="I460" s="12">
        <f>단가대비표!V76</f>
        <v>0</v>
      </c>
      <c r="J460" s="13">
        <f t="shared" si="56"/>
        <v>0</v>
      </c>
      <c r="K460" s="12">
        <f t="shared" si="57"/>
        <v>3090</v>
      </c>
      <c r="L460" s="13">
        <f t="shared" si="58"/>
        <v>1854</v>
      </c>
      <c r="M460" s="8" t="s">
        <v>52</v>
      </c>
      <c r="N460" s="5" t="s">
        <v>827</v>
      </c>
      <c r="O460" s="5" t="s">
        <v>1199</v>
      </c>
      <c r="P460" s="5" t="s">
        <v>62</v>
      </c>
      <c r="Q460" s="5" t="s">
        <v>62</v>
      </c>
      <c r="R460" s="5" t="s">
        <v>61</v>
      </c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5" t="s">
        <v>52</v>
      </c>
      <c r="AK460" s="5" t="s">
        <v>1200</v>
      </c>
      <c r="AL460" s="5" t="s">
        <v>52</v>
      </c>
      <c r="AM460" s="5" t="s">
        <v>52</v>
      </c>
    </row>
    <row r="461" spans="1:39" ht="30" customHeight="1">
      <c r="A461" s="8" t="s">
        <v>697</v>
      </c>
      <c r="B461" s="8" t="s">
        <v>564</v>
      </c>
      <c r="C461" s="8" t="s">
        <v>565</v>
      </c>
      <c r="D461" s="9">
        <v>0.1</v>
      </c>
      <c r="E461" s="12">
        <f>단가대비표!O112</f>
        <v>0</v>
      </c>
      <c r="F461" s="13">
        <f t="shared" si="54"/>
        <v>0</v>
      </c>
      <c r="G461" s="12">
        <f>단가대비표!P112</f>
        <v>156492</v>
      </c>
      <c r="H461" s="13">
        <f t="shared" si="55"/>
        <v>15649.2</v>
      </c>
      <c r="I461" s="12">
        <f>단가대비표!V112</f>
        <v>0</v>
      </c>
      <c r="J461" s="13">
        <f t="shared" si="56"/>
        <v>0</v>
      </c>
      <c r="K461" s="12">
        <f t="shared" si="57"/>
        <v>156492</v>
      </c>
      <c r="L461" s="13">
        <f t="shared" si="58"/>
        <v>15649.2</v>
      </c>
      <c r="M461" s="8" t="s">
        <v>52</v>
      </c>
      <c r="N461" s="5" t="s">
        <v>827</v>
      </c>
      <c r="O461" s="5" t="s">
        <v>698</v>
      </c>
      <c r="P461" s="5" t="s">
        <v>62</v>
      </c>
      <c r="Q461" s="5" t="s">
        <v>62</v>
      </c>
      <c r="R461" s="5" t="s">
        <v>61</v>
      </c>
      <c r="S461" s="1"/>
      <c r="T461" s="1"/>
      <c r="U461" s="1"/>
      <c r="V461" s="1">
        <v>1</v>
      </c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5" t="s">
        <v>52</v>
      </c>
      <c r="AK461" s="5" t="s">
        <v>1201</v>
      </c>
      <c r="AL461" s="5" t="s">
        <v>52</v>
      </c>
      <c r="AM461" s="5" t="s">
        <v>52</v>
      </c>
    </row>
    <row r="462" spans="1:39" ht="30" customHeight="1">
      <c r="A462" s="8" t="s">
        <v>1022</v>
      </c>
      <c r="B462" s="8" t="s">
        <v>564</v>
      </c>
      <c r="C462" s="8" t="s">
        <v>565</v>
      </c>
      <c r="D462" s="9">
        <v>0.05</v>
      </c>
      <c r="E462" s="12">
        <f>단가대비표!O118</f>
        <v>0</v>
      </c>
      <c r="F462" s="13">
        <f t="shared" si="54"/>
        <v>0</v>
      </c>
      <c r="G462" s="12">
        <f>단가대비표!P118</f>
        <v>154536</v>
      </c>
      <c r="H462" s="13">
        <f t="shared" si="55"/>
        <v>7726.8</v>
      </c>
      <c r="I462" s="12">
        <f>단가대비표!V118</f>
        <v>0</v>
      </c>
      <c r="J462" s="13">
        <f t="shared" si="56"/>
        <v>0</v>
      </c>
      <c r="K462" s="12">
        <f t="shared" si="57"/>
        <v>154536</v>
      </c>
      <c r="L462" s="13">
        <f t="shared" si="58"/>
        <v>7726.8</v>
      </c>
      <c r="M462" s="8" t="s">
        <v>52</v>
      </c>
      <c r="N462" s="5" t="s">
        <v>827</v>
      </c>
      <c r="O462" s="5" t="s">
        <v>1023</v>
      </c>
      <c r="P462" s="5" t="s">
        <v>62</v>
      </c>
      <c r="Q462" s="5" t="s">
        <v>62</v>
      </c>
      <c r="R462" s="5" t="s">
        <v>61</v>
      </c>
      <c r="S462" s="1"/>
      <c r="T462" s="1"/>
      <c r="U462" s="1"/>
      <c r="V462" s="1">
        <v>1</v>
      </c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5" t="s">
        <v>52</v>
      </c>
      <c r="AK462" s="5" t="s">
        <v>1202</v>
      </c>
      <c r="AL462" s="5" t="s">
        <v>52</v>
      </c>
      <c r="AM462" s="5" t="s">
        <v>52</v>
      </c>
    </row>
    <row r="463" spans="1:39" ht="30" customHeight="1">
      <c r="A463" s="8" t="s">
        <v>635</v>
      </c>
      <c r="B463" s="8" t="s">
        <v>564</v>
      </c>
      <c r="C463" s="8" t="s">
        <v>565</v>
      </c>
      <c r="D463" s="9">
        <v>3.3000000000000002E-2</v>
      </c>
      <c r="E463" s="12">
        <f>단가대비표!O115</f>
        <v>0</v>
      </c>
      <c r="F463" s="13">
        <f t="shared" si="54"/>
        <v>0</v>
      </c>
      <c r="G463" s="12">
        <f>단가대비표!P115</f>
        <v>163377</v>
      </c>
      <c r="H463" s="13">
        <f t="shared" si="55"/>
        <v>5391.4</v>
      </c>
      <c r="I463" s="12">
        <f>단가대비표!V115</f>
        <v>0</v>
      </c>
      <c r="J463" s="13">
        <f t="shared" si="56"/>
        <v>0</v>
      </c>
      <c r="K463" s="12">
        <f t="shared" si="57"/>
        <v>163377</v>
      </c>
      <c r="L463" s="13">
        <f t="shared" si="58"/>
        <v>5391.4</v>
      </c>
      <c r="M463" s="8" t="s">
        <v>52</v>
      </c>
      <c r="N463" s="5" t="s">
        <v>827</v>
      </c>
      <c r="O463" s="5" t="s">
        <v>636</v>
      </c>
      <c r="P463" s="5" t="s">
        <v>62</v>
      </c>
      <c r="Q463" s="5" t="s">
        <v>62</v>
      </c>
      <c r="R463" s="5" t="s">
        <v>61</v>
      </c>
      <c r="S463" s="1"/>
      <c r="T463" s="1"/>
      <c r="U463" s="1"/>
      <c r="V463" s="1">
        <v>1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5" t="s">
        <v>52</v>
      </c>
      <c r="AK463" s="5" t="s">
        <v>1203</v>
      </c>
      <c r="AL463" s="5" t="s">
        <v>52</v>
      </c>
      <c r="AM463" s="5" t="s">
        <v>52</v>
      </c>
    </row>
    <row r="464" spans="1:39" ht="30" customHeight="1">
      <c r="A464" s="8" t="s">
        <v>700</v>
      </c>
      <c r="B464" s="8" t="s">
        <v>701</v>
      </c>
      <c r="C464" s="8" t="s">
        <v>656</v>
      </c>
      <c r="D464" s="9">
        <v>1</v>
      </c>
      <c r="E464" s="12">
        <v>0</v>
      </c>
      <c r="F464" s="13">
        <f t="shared" si="54"/>
        <v>0</v>
      </c>
      <c r="G464" s="12">
        <v>0</v>
      </c>
      <c r="H464" s="13">
        <f t="shared" si="55"/>
        <v>0</v>
      </c>
      <c r="I464" s="12">
        <f>TRUNC(SUMIF(V450:V464, RIGHTB(O464, 1), H450:H464)*U464, 2)</f>
        <v>863.02</v>
      </c>
      <c r="J464" s="13">
        <f t="shared" si="56"/>
        <v>863</v>
      </c>
      <c r="K464" s="12">
        <f t="shared" si="57"/>
        <v>863</v>
      </c>
      <c r="L464" s="13">
        <f t="shared" si="58"/>
        <v>863</v>
      </c>
      <c r="M464" s="8" t="s">
        <v>52</v>
      </c>
      <c r="N464" s="5" t="s">
        <v>827</v>
      </c>
      <c r="O464" s="5" t="s">
        <v>657</v>
      </c>
      <c r="P464" s="5" t="s">
        <v>62</v>
      </c>
      <c r="Q464" s="5" t="s">
        <v>62</v>
      </c>
      <c r="R464" s="5" t="s">
        <v>62</v>
      </c>
      <c r="S464" s="1">
        <v>1</v>
      </c>
      <c r="T464" s="1">
        <v>2</v>
      </c>
      <c r="U464" s="1">
        <v>0.03</v>
      </c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5" t="s">
        <v>52</v>
      </c>
      <c r="AK464" s="5" t="s">
        <v>1204</v>
      </c>
      <c r="AL464" s="5" t="s">
        <v>52</v>
      </c>
      <c r="AM464" s="5" t="s">
        <v>52</v>
      </c>
    </row>
    <row r="465" spans="1:39" ht="30" customHeight="1">
      <c r="A465" s="8" t="s">
        <v>561</v>
      </c>
      <c r="B465" s="8" t="s">
        <v>52</v>
      </c>
      <c r="C465" s="8" t="s">
        <v>52</v>
      </c>
      <c r="D465" s="9"/>
      <c r="E465" s="12"/>
      <c r="F465" s="13">
        <f>TRUNC(SUMIF(N450:N464, N449, F450:F464),0)</f>
        <v>18761</v>
      </c>
      <c r="G465" s="12"/>
      <c r="H465" s="13">
        <f>TRUNC(SUMIF(N450:N464, N449, H450:H464),0)</f>
        <v>28767</v>
      </c>
      <c r="I465" s="12"/>
      <c r="J465" s="13">
        <f>TRUNC(SUMIF(N450:N464, N449, J450:J464),0)</f>
        <v>863</v>
      </c>
      <c r="K465" s="12"/>
      <c r="L465" s="13">
        <f>F465+H465+J465</f>
        <v>48391</v>
      </c>
      <c r="M465" s="8" t="s">
        <v>52</v>
      </c>
      <c r="N465" s="5" t="s">
        <v>71</v>
      </c>
      <c r="O465" s="5" t="s">
        <v>71</v>
      </c>
      <c r="P465" s="5" t="s">
        <v>52</v>
      </c>
      <c r="Q465" s="5" t="s">
        <v>52</v>
      </c>
      <c r="R465" s="5" t="s">
        <v>52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5" t="s">
        <v>52</v>
      </c>
      <c r="AK465" s="5" t="s">
        <v>52</v>
      </c>
      <c r="AL465" s="5" t="s">
        <v>52</v>
      </c>
      <c r="AM465" s="5" t="s">
        <v>52</v>
      </c>
    </row>
    <row r="466" spans="1:39" ht="30" customHeight="1">
      <c r="A466" s="9"/>
      <c r="B466" s="9"/>
      <c r="C466" s="9"/>
      <c r="D466" s="9"/>
      <c r="E466" s="12"/>
      <c r="F466" s="13"/>
      <c r="G466" s="12"/>
      <c r="H466" s="13"/>
      <c r="I466" s="12"/>
      <c r="J466" s="13"/>
      <c r="K466" s="12"/>
      <c r="L466" s="13"/>
      <c r="M466" s="9"/>
    </row>
    <row r="467" spans="1:39" ht="30" customHeight="1">
      <c r="A467" s="40" t="s">
        <v>1205</v>
      </c>
      <c r="B467" s="40"/>
      <c r="C467" s="40"/>
      <c r="D467" s="40"/>
      <c r="E467" s="41"/>
      <c r="F467" s="42"/>
      <c r="G467" s="41"/>
      <c r="H467" s="42"/>
      <c r="I467" s="41"/>
      <c r="J467" s="42"/>
      <c r="K467" s="41"/>
      <c r="L467" s="42"/>
      <c r="M467" s="40"/>
      <c r="N467" s="2" t="s">
        <v>849</v>
      </c>
    </row>
    <row r="468" spans="1:39" ht="30" customHeight="1">
      <c r="A468" s="8" t="s">
        <v>635</v>
      </c>
      <c r="B468" s="8" t="s">
        <v>564</v>
      </c>
      <c r="C468" s="8" t="s">
        <v>565</v>
      </c>
      <c r="D468" s="9">
        <v>0.06</v>
      </c>
      <c r="E468" s="12">
        <f>단가대비표!O115</f>
        <v>0</v>
      </c>
      <c r="F468" s="13">
        <f>TRUNC(E468*D468,1)</f>
        <v>0</v>
      </c>
      <c r="G468" s="12">
        <f>단가대비표!P115</f>
        <v>163377</v>
      </c>
      <c r="H468" s="13">
        <f>TRUNC(G468*D468,1)</f>
        <v>9802.6</v>
      </c>
      <c r="I468" s="12">
        <f>단가대비표!V115</f>
        <v>0</v>
      </c>
      <c r="J468" s="13">
        <f>TRUNC(I468*D468,1)</f>
        <v>0</v>
      </c>
      <c r="K468" s="12">
        <f t="shared" ref="K468:L470" si="59">TRUNC(E468+G468+I468,1)</f>
        <v>163377</v>
      </c>
      <c r="L468" s="13">
        <f t="shared" si="59"/>
        <v>9802.6</v>
      </c>
      <c r="M468" s="8" t="s">
        <v>52</v>
      </c>
      <c r="N468" s="5" t="s">
        <v>849</v>
      </c>
      <c r="O468" s="5" t="s">
        <v>636</v>
      </c>
      <c r="P468" s="5" t="s">
        <v>62</v>
      </c>
      <c r="Q468" s="5" t="s">
        <v>62</v>
      </c>
      <c r="R468" s="5" t="s">
        <v>61</v>
      </c>
      <c r="S468" s="1"/>
      <c r="T468" s="1"/>
      <c r="U468" s="1"/>
      <c r="V468" s="1">
        <v>1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5" t="s">
        <v>52</v>
      </c>
      <c r="AK468" s="5" t="s">
        <v>1206</v>
      </c>
      <c r="AL468" s="5" t="s">
        <v>52</v>
      </c>
      <c r="AM468" s="5" t="s">
        <v>52</v>
      </c>
    </row>
    <row r="469" spans="1:39" ht="30" customHeight="1">
      <c r="A469" s="8" t="s">
        <v>563</v>
      </c>
      <c r="B469" s="8" t="s">
        <v>564</v>
      </c>
      <c r="C469" s="8" t="s">
        <v>565</v>
      </c>
      <c r="D469" s="9">
        <v>6.0000000000000001E-3</v>
      </c>
      <c r="E469" s="12">
        <f>단가대비표!O109</f>
        <v>0</v>
      </c>
      <c r="F469" s="13">
        <f>TRUNC(E469*D469,1)</f>
        <v>0</v>
      </c>
      <c r="G469" s="12">
        <f>단가대비표!P109</f>
        <v>102628</v>
      </c>
      <c r="H469" s="13">
        <f>TRUNC(G469*D469,1)</f>
        <v>615.70000000000005</v>
      </c>
      <c r="I469" s="12">
        <f>단가대비표!V109</f>
        <v>0</v>
      </c>
      <c r="J469" s="13">
        <f>TRUNC(I469*D469,1)</f>
        <v>0</v>
      </c>
      <c r="K469" s="12">
        <f t="shared" si="59"/>
        <v>102628</v>
      </c>
      <c r="L469" s="13">
        <f t="shared" si="59"/>
        <v>615.70000000000005</v>
      </c>
      <c r="M469" s="8" t="s">
        <v>52</v>
      </c>
      <c r="N469" s="5" t="s">
        <v>849</v>
      </c>
      <c r="O469" s="5" t="s">
        <v>566</v>
      </c>
      <c r="P469" s="5" t="s">
        <v>62</v>
      </c>
      <c r="Q469" s="5" t="s">
        <v>62</v>
      </c>
      <c r="R469" s="5" t="s">
        <v>61</v>
      </c>
      <c r="S469" s="1"/>
      <c r="T469" s="1"/>
      <c r="U469" s="1"/>
      <c r="V469" s="1">
        <v>1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5" t="s">
        <v>52</v>
      </c>
      <c r="AK469" s="5" t="s">
        <v>1207</v>
      </c>
      <c r="AL469" s="5" t="s">
        <v>52</v>
      </c>
      <c r="AM469" s="5" t="s">
        <v>52</v>
      </c>
    </row>
    <row r="470" spans="1:39" ht="30" customHeight="1">
      <c r="A470" s="8" t="s">
        <v>700</v>
      </c>
      <c r="B470" s="8" t="s">
        <v>755</v>
      </c>
      <c r="C470" s="8" t="s">
        <v>656</v>
      </c>
      <c r="D470" s="9">
        <v>1</v>
      </c>
      <c r="E470" s="12">
        <v>0</v>
      </c>
      <c r="F470" s="13">
        <f>TRUNC(E470*D470,1)</f>
        <v>0</v>
      </c>
      <c r="G470" s="12">
        <v>0</v>
      </c>
      <c r="H470" s="13">
        <f>TRUNC(G470*D470,1)</f>
        <v>0</v>
      </c>
      <c r="I470" s="12">
        <f>TRUNC(SUMIF(V468:V470, RIGHTB(O470, 1), H468:H470)*U470, 2)</f>
        <v>208.36</v>
      </c>
      <c r="J470" s="13">
        <f>TRUNC(I470*D470,1)</f>
        <v>208.3</v>
      </c>
      <c r="K470" s="12">
        <f t="shared" si="59"/>
        <v>208.3</v>
      </c>
      <c r="L470" s="13">
        <f t="shared" si="59"/>
        <v>208.3</v>
      </c>
      <c r="M470" s="8" t="s">
        <v>52</v>
      </c>
      <c r="N470" s="5" t="s">
        <v>849</v>
      </c>
      <c r="O470" s="5" t="s">
        <v>657</v>
      </c>
      <c r="P470" s="5" t="s">
        <v>62</v>
      </c>
      <c r="Q470" s="5" t="s">
        <v>62</v>
      </c>
      <c r="R470" s="5" t="s">
        <v>62</v>
      </c>
      <c r="S470" s="1">
        <v>1</v>
      </c>
      <c r="T470" s="1">
        <v>2</v>
      </c>
      <c r="U470" s="1">
        <v>0.02</v>
      </c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5" t="s">
        <v>52</v>
      </c>
      <c r="AK470" s="5" t="s">
        <v>1208</v>
      </c>
      <c r="AL470" s="5" t="s">
        <v>52</v>
      </c>
      <c r="AM470" s="5" t="s">
        <v>52</v>
      </c>
    </row>
    <row r="471" spans="1:39" ht="30" customHeight="1">
      <c r="A471" s="8" t="s">
        <v>561</v>
      </c>
      <c r="B471" s="8" t="s">
        <v>52</v>
      </c>
      <c r="C471" s="8" t="s">
        <v>52</v>
      </c>
      <c r="D471" s="9"/>
      <c r="E471" s="12"/>
      <c r="F471" s="13">
        <f>TRUNC(SUMIF(N468:N470, N467, F468:F470),0)</f>
        <v>0</v>
      </c>
      <c r="G471" s="12"/>
      <c r="H471" s="13">
        <f>TRUNC(SUMIF(N468:N470, N467, H468:H470),0)</f>
        <v>10418</v>
      </c>
      <c r="I471" s="12"/>
      <c r="J471" s="13">
        <f>TRUNC(SUMIF(N468:N470, N467, J468:J470),0)</f>
        <v>208</v>
      </c>
      <c r="K471" s="12"/>
      <c r="L471" s="13">
        <f>F471+H471+J471</f>
        <v>10626</v>
      </c>
      <c r="M471" s="8" t="s">
        <v>52</v>
      </c>
      <c r="N471" s="5" t="s">
        <v>71</v>
      </c>
      <c r="O471" s="5" t="s">
        <v>71</v>
      </c>
      <c r="P471" s="5" t="s">
        <v>52</v>
      </c>
      <c r="Q471" s="5" t="s">
        <v>52</v>
      </c>
      <c r="R471" s="5" t="s">
        <v>52</v>
      </c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5" t="s">
        <v>52</v>
      </c>
      <c r="AK471" s="5" t="s">
        <v>52</v>
      </c>
      <c r="AL471" s="5" t="s">
        <v>52</v>
      </c>
      <c r="AM471" s="5" t="s">
        <v>52</v>
      </c>
    </row>
    <row r="472" spans="1:39" ht="30" customHeight="1">
      <c r="A472" s="9"/>
      <c r="B472" s="9"/>
      <c r="C472" s="9"/>
      <c r="D472" s="9"/>
      <c r="E472" s="12"/>
      <c r="F472" s="13"/>
      <c r="G472" s="12"/>
      <c r="H472" s="13"/>
      <c r="I472" s="12"/>
      <c r="J472" s="13"/>
      <c r="K472" s="12"/>
      <c r="L472" s="13"/>
      <c r="M472" s="9"/>
    </row>
    <row r="473" spans="1:39" ht="30" customHeight="1">
      <c r="A473" s="40" t="s">
        <v>1209</v>
      </c>
      <c r="B473" s="40"/>
      <c r="C473" s="40"/>
      <c r="D473" s="40"/>
      <c r="E473" s="41"/>
      <c r="F473" s="42"/>
      <c r="G473" s="41"/>
      <c r="H473" s="42"/>
      <c r="I473" s="41"/>
      <c r="J473" s="42"/>
      <c r="K473" s="41"/>
      <c r="L473" s="42"/>
      <c r="M473" s="40"/>
      <c r="N473" s="2" t="s">
        <v>839</v>
      </c>
    </row>
    <row r="474" spans="1:39" ht="30" customHeight="1">
      <c r="A474" s="8" t="s">
        <v>1210</v>
      </c>
      <c r="B474" s="8" t="s">
        <v>837</v>
      </c>
      <c r="C474" s="8" t="s">
        <v>306</v>
      </c>
      <c r="D474" s="9">
        <v>1.03</v>
      </c>
      <c r="E474" s="12">
        <f>단가대비표!O71</f>
        <v>274</v>
      </c>
      <c r="F474" s="13">
        <f>TRUNC(E474*D474,1)</f>
        <v>282.2</v>
      </c>
      <c r="G474" s="12">
        <f>단가대비표!P71</f>
        <v>0</v>
      </c>
      <c r="H474" s="13">
        <f>TRUNC(G474*D474,1)</f>
        <v>0</v>
      </c>
      <c r="I474" s="12">
        <f>단가대비표!V71</f>
        <v>0</v>
      </c>
      <c r="J474" s="13">
        <f>TRUNC(I474*D474,1)</f>
        <v>0</v>
      </c>
      <c r="K474" s="12">
        <f>TRUNC(E474+G474+I474,1)</f>
        <v>274</v>
      </c>
      <c r="L474" s="13">
        <f>TRUNC(F474+H474+J474,1)</f>
        <v>282.2</v>
      </c>
      <c r="M474" s="8" t="s">
        <v>52</v>
      </c>
      <c r="N474" s="5" t="s">
        <v>839</v>
      </c>
      <c r="O474" s="5" t="s">
        <v>1211</v>
      </c>
      <c r="P474" s="5" t="s">
        <v>62</v>
      </c>
      <c r="Q474" s="5" t="s">
        <v>62</v>
      </c>
      <c r="R474" s="5" t="s">
        <v>61</v>
      </c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5" t="s">
        <v>52</v>
      </c>
      <c r="AK474" s="5" t="s">
        <v>1212</v>
      </c>
      <c r="AL474" s="5" t="s">
        <v>52</v>
      </c>
      <c r="AM474" s="5" t="s">
        <v>52</v>
      </c>
    </row>
    <row r="475" spans="1:39" ht="30" customHeight="1">
      <c r="A475" s="8" t="s">
        <v>1213</v>
      </c>
      <c r="B475" s="8" t="s">
        <v>1214</v>
      </c>
      <c r="C475" s="8" t="s">
        <v>306</v>
      </c>
      <c r="D475" s="9">
        <v>1</v>
      </c>
      <c r="E475" s="12">
        <f>일위대가목록!E82</f>
        <v>0</v>
      </c>
      <c r="F475" s="13">
        <f>TRUNC(E475*D475,1)</f>
        <v>0</v>
      </c>
      <c r="G475" s="12">
        <f>일위대가목록!F82</f>
        <v>1390</v>
      </c>
      <c r="H475" s="13">
        <f>TRUNC(G475*D475,1)</f>
        <v>1390</v>
      </c>
      <c r="I475" s="12">
        <f>일위대가목록!G82</f>
        <v>55</v>
      </c>
      <c r="J475" s="13">
        <f>TRUNC(I475*D475,1)</f>
        <v>55</v>
      </c>
      <c r="K475" s="12">
        <f>TRUNC(E475+G475+I475,1)</f>
        <v>1445</v>
      </c>
      <c r="L475" s="13">
        <f>TRUNC(F475+H475+J475,1)</f>
        <v>1445</v>
      </c>
      <c r="M475" s="8" t="s">
        <v>1215</v>
      </c>
      <c r="N475" s="5" t="s">
        <v>839</v>
      </c>
      <c r="O475" s="5" t="s">
        <v>1216</v>
      </c>
      <c r="P475" s="5" t="s">
        <v>61</v>
      </c>
      <c r="Q475" s="5" t="s">
        <v>62</v>
      </c>
      <c r="R475" s="5" t="s">
        <v>62</v>
      </c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5" t="s">
        <v>52</v>
      </c>
      <c r="AK475" s="5" t="s">
        <v>1217</v>
      </c>
      <c r="AL475" s="5" t="s">
        <v>52</v>
      </c>
      <c r="AM475" s="5" t="s">
        <v>52</v>
      </c>
    </row>
    <row r="476" spans="1:39" ht="30" customHeight="1">
      <c r="A476" s="8" t="s">
        <v>561</v>
      </c>
      <c r="B476" s="8" t="s">
        <v>52</v>
      </c>
      <c r="C476" s="8" t="s">
        <v>52</v>
      </c>
      <c r="D476" s="9"/>
      <c r="E476" s="12"/>
      <c r="F476" s="13">
        <f>TRUNC(SUMIF(N474:N475, N473, F474:F475),0)</f>
        <v>282</v>
      </c>
      <c r="G476" s="12"/>
      <c r="H476" s="13">
        <f>TRUNC(SUMIF(N474:N475, N473, H474:H475),0)</f>
        <v>1390</v>
      </c>
      <c r="I476" s="12"/>
      <c r="J476" s="13">
        <f>TRUNC(SUMIF(N474:N475, N473, J474:J475),0)</f>
        <v>55</v>
      </c>
      <c r="K476" s="12"/>
      <c r="L476" s="13">
        <f>F476+H476+J476</f>
        <v>1727</v>
      </c>
      <c r="M476" s="8" t="s">
        <v>52</v>
      </c>
      <c r="N476" s="5" t="s">
        <v>71</v>
      </c>
      <c r="O476" s="5" t="s">
        <v>71</v>
      </c>
      <c r="P476" s="5" t="s">
        <v>52</v>
      </c>
      <c r="Q476" s="5" t="s">
        <v>52</v>
      </c>
      <c r="R476" s="5" t="s">
        <v>52</v>
      </c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5" t="s">
        <v>52</v>
      </c>
      <c r="AK476" s="5" t="s">
        <v>52</v>
      </c>
      <c r="AL476" s="5" t="s">
        <v>52</v>
      </c>
      <c r="AM476" s="5" t="s">
        <v>52</v>
      </c>
    </row>
    <row r="477" spans="1:39" ht="30" customHeight="1">
      <c r="A477" s="9"/>
      <c r="B477" s="9"/>
      <c r="C477" s="9"/>
      <c r="D477" s="9"/>
      <c r="E477" s="12"/>
      <c r="F477" s="13"/>
      <c r="G477" s="12"/>
      <c r="H477" s="13"/>
      <c r="I477" s="12"/>
      <c r="J477" s="13"/>
      <c r="K477" s="12"/>
      <c r="L477" s="13"/>
      <c r="M477" s="9"/>
    </row>
    <row r="478" spans="1:39" ht="30" customHeight="1">
      <c r="A478" s="40" t="s">
        <v>1218</v>
      </c>
      <c r="B478" s="40"/>
      <c r="C478" s="40"/>
      <c r="D478" s="40"/>
      <c r="E478" s="41"/>
      <c r="F478" s="42"/>
      <c r="G478" s="41"/>
      <c r="H478" s="42"/>
      <c r="I478" s="41"/>
      <c r="J478" s="42"/>
      <c r="K478" s="41"/>
      <c r="L478" s="42"/>
      <c r="M478" s="40"/>
      <c r="N478" s="2" t="s">
        <v>1216</v>
      </c>
    </row>
    <row r="479" spans="1:39" ht="30" customHeight="1">
      <c r="A479" s="8" t="s">
        <v>1022</v>
      </c>
      <c r="B479" s="8" t="s">
        <v>564</v>
      </c>
      <c r="C479" s="8" t="s">
        <v>565</v>
      </c>
      <c r="D479" s="9">
        <v>8.9999999999999993E-3</v>
      </c>
      <c r="E479" s="12">
        <f>단가대비표!O118</f>
        <v>0</v>
      </c>
      <c r="F479" s="13">
        <f>TRUNC(E479*D479,1)</f>
        <v>0</v>
      </c>
      <c r="G479" s="12">
        <f>단가대비표!P118</f>
        <v>154536</v>
      </c>
      <c r="H479" s="13">
        <f>TRUNC(G479*D479,1)</f>
        <v>1390.8</v>
      </c>
      <c r="I479" s="12">
        <f>단가대비표!V118</f>
        <v>0</v>
      </c>
      <c r="J479" s="13">
        <f>TRUNC(I479*D479,1)</f>
        <v>0</v>
      </c>
      <c r="K479" s="12">
        <f>TRUNC(E479+G479+I479,1)</f>
        <v>154536</v>
      </c>
      <c r="L479" s="13">
        <f>TRUNC(F479+H479+J479,1)</f>
        <v>1390.8</v>
      </c>
      <c r="M479" s="8" t="s">
        <v>52</v>
      </c>
      <c r="N479" s="5" t="s">
        <v>1216</v>
      </c>
      <c r="O479" s="5" t="s">
        <v>1023</v>
      </c>
      <c r="P479" s="5" t="s">
        <v>62</v>
      </c>
      <c r="Q479" s="5" t="s">
        <v>62</v>
      </c>
      <c r="R479" s="5" t="s">
        <v>61</v>
      </c>
      <c r="S479" s="1"/>
      <c r="T479" s="1"/>
      <c r="U479" s="1"/>
      <c r="V479" s="1">
        <v>1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5" t="s">
        <v>52</v>
      </c>
      <c r="AK479" s="5" t="s">
        <v>1219</v>
      </c>
      <c r="AL479" s="5" t="s">
        <v>52</v>
      </c>
      <c r="AM479" s="5" t="s">
        <v>52</v>
      </c>
    </row>
    <row r="480" spans="1:39" ht="30" customHeight="1">
      <c r="A480" s="8" t="s">
        <v>700</v>
      </c>
      <c r="B480" s="8" t="s">
        <v>1220</v>
      </c>
      <c r="C480" s="8" t="s">
        <v>656</v>
      </c>
      <c r="D480" s="9">
        <v>1</v>
      </c>
      <c r="E480" s="12">
        <v>0</v>
      </c>
      <c r="F480" s="13">
        <f>TRUNC(E480*D480,1)</f>
        <v>0</v>
      </c>
      <c r="G480" s="12">
        <v>0</v>
      </c>
      <c r="H480" s="13">
        <f>TRUNC(G480*D480,1)</f>
        <v>0</v>
      </c>
      <c r="I480" s="12">
        <f>TRUNC(SUMIF(V479:V480, RIGHTB(O480, 1), H479:H480)*U480, 2)</f>
        <v>55.63</v>
      </c>
      <c r="J480" s="13">
        <f>TRUNC(I480*D480,1)</f>
        <v>55.6</v>
      </c>
      <c r="K480" s="12">
        <f>TRUNC(E480+G480+I480,1)</f>
        <v>55.6</v>
      </c>
      <c r="L480" s="13">
        <f>TRUNC(F480+H480+J480,1)</f>
        <v>55.6</v>
      </c>
      <c r="M480" s="8" t="s">
        <v>52</v>
      </c>
      <c r="N480" s="5" t="s">
        <v>1216</v>
      </c>
      <c r="O480" s="5" t="s">
        <v>657</v>
      </c>
      <c r="P480" s="5" t="s">
        <v>62</v>
      </c>
      <c r="Q480" s="5" t="s">
        <v>62</v>
      </c>
      <c r="R480" s="5" t="s">
        <v>62</v>
      </c>
      <c r="S480" s="1">
        <v>1</v>
      </c>
      <c r="T480" s="1">
        <v>2</v>
      </c>
      <c r="U480" s="1">
        <v>0.04</v>
      </c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5" t="s">
        <v>52</v>
      </c>
      <c r="AK480" s="5" t="s">
        <v>1221</v>
      </c>
      <c r="AL480" s="5" t="s">
        <v>52</v>
      </c>
      <c r="AM480" s="5" t="s">
        <v>52</v>
      </c>
    </row>
    <row r="481" spans="1:39" ht="30" customHeight="1">
      <c r="A481" s="8" t="s">
        <v>561</v>
      </c>
      <c r="B481" s="8" t="s">
        <v>52</v>
      </c>
      <c r="C481" s="8" t="s">
        <v>52</v>
      </c>
      <c r="D481" s="9"/>
      <c r="E481" s="12"/>
      <c r="F481" s="13">
        <f>TRUNC(SUMIF(N479:N480, N478, F479:F480),0)</f>
        <v>0</v>
      </c>
      <c r="G481" s="12"/>
      <c r="H481" s="13">
        <f>TRUNC(SUMIF(N479:N480, N478, H479:H480),0)</f>
        <v>1390</v>
      </c>
      <c r="I481" s="12"/>
      <c r="J481" s="13">
        <f>TRUNC(SUMIF(N479:N480, N478, J479:J480),0)</f>
        <v>55</v>
      </c>
      <c r="K481" s="12"/>
      <c r="L481" s="13">
        <f>F481+H481+J481</f>
        <v>1445</v>
      </c>
      <c r="M481" s="8" t="s">
        <v>52</v>
      </c>
      <c r="N481" s="5" t="s">
        <v>71</v>
      </c>
      <c r="O481" s="5" t="s">
        <v>71</v>
      </c>
      <c r="P481" s="5" t="s">
        <v>52</v>
      </c>
      <c r="Q481" s="5" t="s">
        <v>52</v>
      </c>
      <c r="R481" s="5" t="s">
        <v>52</v>
      </c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5" t="s">
        <v>52</v>
      </c>
      <c r="AK481" s="5" t="s">
        <v>52</v>
      </c>
      <c r="AL481" s="5" t="s">
        <v>52</v>
      </c>
      <c r="AM481" s="5" t="s">
        <v>52</v>
      </c>
    </row>
    <row r="482" spans="1:39" ht="30" customHeight="1">
      <c r="A482" s="9"/>
      <c r="B482" s="9"/>
      <c r="C482" s="9"/>
      <c r="D482" s="9"/>
      <c r="E482" s="12"/>
      <c r="F482" s="13"/>
      <c r="G482" s="12"/>
      <c r="H482" s="13"/>
      <c r="I482" s="12"/>
      <c r="J482" s="13"/>
      <c r="K482" s="12"/>
      <c r="L482" s="13"/>
      <c r="M482" s="9"/>
    </row>
    <row r="483" spans="1:39" ht="30" customHeight="1">
      <c r="A483" s="40" t="s">
        <v>1222</v>
      </c>
      <c r="B483" s="40"/>
      <c r="C483" s="40"/>
      <c r="D483" s="40"/>
      <c r="E483" s="41"/>
      <c r="F483" s="42"/>
      <c r="G483" s="41"/>
      <c r="H483" s="42"/>
      <c r="I483" s="41"/>
      <c r="J483" s="42"/>
      <c r="K483" s="41"/>
      <c r="L483" s="42"/>
      <c r="M483" s="40"/>
      <c r="N483" s="2" t="s">
        <v>882</v>
      </c>
    </row>
    <row r="484" spans="1:39" ht="30" customHeight="1">
      <c r="A484" s="8" t="s">
        <v>660</v>
      </c>
      <c r="B484" s="8" t="s">
        <v>564</v>
      </c>
      <c r="C484" s="8" t="s">
        <v>565</v>
      </c>
      <c r="D484" s="9">
        <v>9.7300000000000008E-3</v>
      </c>
      <c r="E484" s="12">
        <f>단가대비표!O113</f>
        <v>0</v>
      </c>
      <c r="F484" s="13">
        <f>TRUNC(E484*D484,1)</f>
        <v>0</v>
      </c>
      <c r="G484" s="12">
        <f>단가대비표!P113</f>
        <v>157183</v>
      </c>
      <c r="H484" s="13">
        <f>TRUNC(G484*D484,1)</f>
        <v>1529.3</v>
      </c>
      <c r="I484" s="12">
        <f>단가대비표!V113</f>
        <v>0</v>
      </c>
      <c r="J484" s="13">
        <f>TRUNC(I484*D484,1)</f>
        <v>0</v>
      </c>
      <c r="K484" s="12">
        <f t="shared" ref="K484:L488" si="60">TRUNC(E484+G484+I484,1)</f>
        <v>157183</v>
      </c>
      <c r="L484" s="13">
        <f t="shared" si="60"/>
        <v>1529.3</v>
      </c>
      <c r="M484" s="8" t="s">
        <v>52</v>
      </c>
      <c r="N484" s="5" t="s">
        <v>882</v>
      </c>
      <c r="O484" s="5" t="s">
        <v>661</v>
      </c>
      <c r="P484" s="5" t="s">
        <v>62</v>
      </c>
      <c r="Q484" s="5" t="s">
        <v>62</v>
      </c>
      <c r="R484" s="5" t="s">
        <v>61</v>
      </c>
      <c r="S484" s="1"/>
      <c r="T484" s="1"/>
      <c r="U484" s="1"/>
      <c r="V484" s="1">
        <v>1</v>
      </c>
      <c r="W484" s="1">
        <v>2</v>
      </c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5" t="s">
        <v>52</v>
      </c>
      <c r="AK484" s="5" t="s">
        <v>1224</v>
      </c>
      <c r="AL484" s="5" t="s">
        <v>52</v>
      </c>
      <c r="AM484" s="5" t="s">
        <v>52</v>
      </c>
    </row>
    <row r="485" spans="1:39" ht="30" customHeight="1">
      <c r="A485" s="8" t="s">
        <v>724</v>
      </c>
      <c r="B485" s="8" t="s">
        <v>564</v>
      </c>
      <c r="C485" s="8" t="s">
        <v>565</v>
      </c>
      <c r="D485" s="9">
        <v>1.081E-2</v>
      </c>
      <c r="E485" s="12">
        <f>단가대비표!O110</f>
        <v>0</v>
      </c>
      <c r="F485" s="13">
        <f>TRUNC(E485*D485,1)</f>
        <v>0</v>
      </c>
      <c r="G485" s="12">
        <f>단가대비표!P110</f>
        <v>123074</v>
      </c>
      <c r="H485" s="13">
        <f>TRUNC(G485*D485,1)</f>
        <v>1330.4</v>
      </c>
      <c r="I485" s="12">
        <f>단가대비표!V110</f>
        <v>0</v>
      </c>
      <c r="J485" s="13">
        <f>TRUNC(I485*D485,1)</f>
        <v>0</v>
      </c>
      <c r="K485" s="12">
        <f t="shared" si="60"/>
        <v>123074</v>
      </c>
      <c r="L485" s="13">
        <f t="shared" si="60"/>
        <v>1330.4</v>
      </c>
      <c r="M485" s="8" t="s">
        <v>52</v>
      </c>
      <c r="N485" s="5" t="s">
        <v>882</v>
      </c>
      <c r="O485" s="5" t="s">
        <v>725</v>
      </c>
      <c r="P485" s="5" t="s">
        <v>62</v>
      </c>
      <c r="Q485" s="5" t="s">
        <v>62</v>
      </c>
      <c r="R485" s="5" t="s">
        <v>61</v>
      </c>
      <c r="S485" s="1"/>
      <c r="T485" s="1"/>
      <c r="U485" s="1"/>
      <c r="V485" s="1">
        <v>1</v>
      </c>
      <c r="W485" s="1">
        <v>2</v>
      </c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5" t="s">
        <v>52</v>
      </c>
      <c r="AK485" s="5" t="s">
        <v>1225</v>
      </c>
      <c r="AL485" s="5" t="s">
        <v>52</v>
      </c>
      <c r="AM485" s="5" t="s">
        <v>52</v>
      </c>
    </row>
    <row r="486" spans="1:39" ht="30" customHeight="1">
      <c r="A486" s="8" t="s">
        <v>563</v>
      </c>
      <c r="B486" s="8" t="s">
        <v>564</v>
      </c>
      <c r="C486" s="8" t="s">
        <v>565</v>
      </c>
      <c r="D486" s="9">
        <v>3.16E-3</v>
      </c>
      <c r="E486" s="12">
        <f>단가대비표!O109</f>
        <v>0</v>
      </c>
      <c r="F486" s="13">
        <f>TRUNC(E486*D486,1)</f>
        <v>0</v>
      </c>
      <c r="G486" s="12">
        <f>단가대비표!P109</f>
        <v>102628</v>
      </c>
      <c r="H486" s="13">
        <f>TRUNC(G486*D486,1)</f>
        <v>324.3</v>
      </c>
      <c r="I486" s="12">
        <f>단가대비표!V109</f>
        <v>0</v>
      </c>
      <c r="J486" s="13">
        <f>TRUNC(I486*D486,1)</f>
        <v>0</v>
      </c>
      <c r="K486" s="12">
        <f t="shared" si="60"/>
        <v>102628</v>
      </c>
      <c r="L486" s="13">
        <f t="shared" si="60"/>
        <v>324.3</v>
      </c>
      <c r="M486" s="8" t="s">
        <v>52</v>
      </c>
      <c r="N486" s="5" t="s">
        <v>882</v>
      </c>
      <c r="O486" s="5" t="s">
        <v>566</v>
      </c>
      <c r="P486" s="5" t="s">
        <v>62</v>
      </c>
      <c r="Q486" s="5" t="s">
        <v>62</v>
      </c>
      <c r="R486" s="5" t="s">
        <v>61</v>
      </c>
      <c r="S486" s="1"/>
      <c r="T486" s="1"/>
      <c r="U486" s="1"/>
      <c r="V486" s="1">
        <v>1</v>
      </c>
      <c r="W486" s="1">
        <v>2</v>
      </c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5" t="s">
        <v>52</v>
      </c>
      <c r="AK486" s="5" t="s">
        <v>1226</v>
      </c>
      <c r="AL486" s="5" t="s">
        <v>52</v>
      </c>
      <c r="AM486" s="5" t="s">
        <v>52</v>
      </c>
    </row>
    <row r="487" spans="1:39" ht="30" customHeight="1">
      <c r="A487" s="8" t="s">
        <v>700</v>
      </c>
      <c r="B487" s="8" t="s">
        <v>755</v>
      </c>
      <c r="C487" s="8" t="s">
        <v>656</v>
      </c>
      <c r="D487" s="9">
        <v>1</v>
      </c>
      <c r="E487" s="12">
        <v>0</v>
      </c>
      <c r="F487" s="13">
        <f>TRUNC(E487*D487,1)</f>
        <v>0</v>
      </c>
      <c r="G487" s="12">
        <v>0</v>
      </c>
      <c r="H487" s="13">
        <f>TRUNC(G487*D487,1)</f>
        <v>0</v>
      </c>
      <c r="I487" s="12">
        <f>TRUNC(SUMIF(V484:V488, RIGHTB(O487, 1), H484:H488)*U487, 2)</f>
        <v>63.68</v>
      </c>
      <c r="J487" s="13">
        <f>TRUNC(I487*D487,1)</f>
        <v>63.6</v>
      </c>
      <c r="K487" s="12">
        <f t="shared" si="60"/>
        <v>63.6</v>
      </c>
      <c r="L487" s="13">
        <f t="shared" si="60"/>
        <v>63.6</v>
      </c>
      <c r="M487" s="8" t="s">
        <v>52</v>
      </c>
      <c r="N487" s="5" t="s">
        <v>882</v>
      </c>
      <c r="O487" s="5" t="s">
        <v>657</v>
      </c>
      <c r="P487" s="5" t="s">
        <v>62</v>
      </c>
      <c r="Q487" s="5" t="s">
        <v>62</v>
      </c>
      <c r="R487" s="5" t="s">
        <v>62</v>
      </c>
      <c r="S487" s="1">
        <v>1</v>
      </c>
      <c r="T487" s="1">
        <v>2</v>
      </c>
      <c r="U487" s="1">
        <v>0.02</v>
      </c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5" t="s">
        <v>52</v>
      </c>
      <c r="AK487" s="5" t="s">
        <v>1227</v>
      </c>
      <c r="AL487" s="5" t="s">
        <v>52</v>
      </c>
      <c r="AM487" s="5" t="s">
        <v>52</v>
      </c>
    </row>
    <row r="488" spans="1:39" ht="30" customHeight="1">
      <c r="A488" s="8" t="s">
        <v>654</v>
      </c>
      <c r="B488" s="8" t="s">
        <v>755</v>
      </c>
      <c r="C488" s="8" t="s">
        <v>656</v>
      </c>
      <c r="D488" s="9">
        <v>1</v>
      </c>
      <c r="E488" s="12">
        <f>TRUNC(SUMIF(W484:W488, RIGHTB(O488, 1), H484:H488)*U488, 2)</f>
        <v>63.68</v>
      </c>
      <c r="F488" s="13">
        <f>TRUNC(E488*D488,1)</f>
        <v>63.6</v>
      </c>
      <c r="G488" s="12">
        <v>0</v>
      </c>
      <c r="H488" s="13">
        <f>TRUNC(G488*D488,1)</f>
        <v>0</v>
      </c>
      <c r="I488" s="12">
        <v>0</v>
      </c>
      <c r="J488" s="13">
        <f>TRUNC(I488*D488,1)</f>
        <v>0</v>
      </c>
      <c r="K488" s="12">
        <f t="shared" si="60"/>
        <v>63.6</v>
      </c>
      <c r="L488" s="13">
        <f t="shared" si="60"/>
        <v>63.6</v>
      </c>
      <c r="M488" s="8" t="s">
        <v>52</v>
      </c>
      <c r="N488" s="5" t="s">
        <v>882</v>
      </c>
      <c r="O488" s="5" t="s">
        <v>1157</v>
      </c>
      <c r="P488" s="5" t="s">
        <v>62</v>
      </c>
      <c r="Q488" s="5" t="s">
        <v>62</v>
      </c>
      <c r="R488" s="5" t="s">
        <v>62</v>
      </c>
      <c r="S488" s="1">
        <v>1</v>
      </c>
      <c r="T488" s="1">
        <v>0</v>
      </c>
      <c r="U488" s="1">
        <v>0.02</v>
      </c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5" t="s">
        <v>52</v>
      </c>
      <c r="AK488" s="5" t="s">
        <v>1228</v>
      </c>
      <c r="AL488" s="5" t="s">
        <v>52</v>
      </c>
      <c r="AM488" s="5" t="s">
        <v>52</v>
      </c>
    </row>
    <row r="489" spans="1:39" ht="30" customHeight="1">
      <c r="A489" s="8" t="s">
        <v>561</v>
      </c>
      <c r="B489" s="8" t="s">
        <v>52</v>
      </c>
      <c r="C489" s="8" t="s">
        <v>52</v>
      </c>
      <c r="D489" s="9"/>
      <c r="E489" s="12"/>
      <c r="F489" s="13">
        <f>TRUNC(SUMIF(N484:N488, N483, F484:F488),0)</f>
        <v>63</v>
      </c>
      <c r="G489" s="12"/>
      <c r="H489" s="13">
        <f>TRUNC(SUMIF(N484:N488, N483, H484:H488),0)</f>
        <v>3184</v>
      </c>
      <c r="I489" s="12"/>
      <c r="J489" s="13">
        <f>TRUNC(SUMIF(N484:N488, N483, J484:J488),0)</f>
        <v>63</v>
      </c>
      <c r="K489" s="12"/>
      <c r="L489" s="13">
        <f>F489+H489+J489</f>
        <v>3310</v>
      </c>
      <c r="M489" s="8" t="s">
        <v>52</v>
      </c>
      <c r="N489" s="5" t="s">
        <v>71</v>
      </c>
      <c r="O489" s="5" t="s">
        <v>71</v>
      </c>
      <c r="P489" s="5" t="s">
        <v>52</v>
      </c>
      <c r="Q489" s="5" t="s">
        <v>52</v>
      </c>
      <c r="R489" s="5" t="s">
        <v>52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5" t="s">
        <v>52</v>
      </c>
      <c r="AK489" s="5" t="s">
        <v>52</v>
      </c>
      <c r="AL489" s="5" t="s">
        <v>52</v>
      </c>
      <c r="AM489" s="5" t="s">
        <v>52</v>
      </c>
    </row>
    <row r="490" spans="1:39" ht="30" customHeight="1">
      <c r="A490" s="9"/>
      <c r="B490" s="9"/>
      <c r="C490" s="9"/>
      <c r="D490" s="9"/>
      <c r="E490" s="12"/>
      <c r="F490" s="13"/>
      <c r="G490" s="12"/>
      <c r="H490" s="13"/>
      <c r="I490" s="12"/>
      <c r="J490" s="13"/>
      <c r="K490" s="12"/>
      <c r="L490" s="13"/>
      <c r="M490" s="9"/>
    </row>
    <row r="491" spans="1:39" ht="30" customHeight="1">
      <c r="A491" s="40" t="s">
        <v>1229</v>
      </c>
      <c r="B491" s="40"/>
      <c r="C491" s="40"/>
      <c r="D491" s="40"/>
      <c r="E491" s="41"/>
      <c r="F491" s="42"/>
      <c r="G491" s="41"/>
      <c r="H491" s="42"/>
      <c r="I491" s="41"/>
      <c r="J491" s="42"/>
      <c r="K491" s="41"/>
      <c r="L491" s="42"/>
      <c r="M491" s="40"/>
      <c r="N491" s="2" t="s">
        <v>886</v>
      </c>
    </row>
    <row r="492" spans="1:39" ht="30" customHeight="1">
      <c r="A492" s="8" t="s">
        <v>730</v>
      </c>
      <c r="B492" s="8" t="s">
        <v>884</v>
      </c>
      <c r="C492" s="8" t="s">
        <v>66</v>
      </c>
      <c r="D492" s="9">
        <v>1</v>
      </c>
      <c r="E492" s="12">
        <f>일위대가목록!E86</f>
        <v>509</v>
      </c>
      <c r="F492" s="13">
        <f>TRUNC(E492*D492,1)</f>
        <v>509</v>
      </c>
      <c r="G492" s="12">
        <f>일위대가목록!F86</f>
        <v>0</v>
      </c>
      <c r="H492" s="13">
        <f>TRUNC(G492*D492,1)</f>
        <v>0</v>
      </c>
      <c r="I492" s="12">
        <f>일위대가목록!G86</f>
        <v>0</v>
      </c>
      <c r="J492" s="13">
        <f>TRUNC(I492*D492,1)</f>
        <v>0</v>
      </c>
      <c r="K492" s="12">
        <f>TRUNC(E492+G492+I492,1)</f>
        <v>509</v>
      </c>
      <c r="L492" s="13">
        <f>TRUNC(F492+H492+J492,1)</f>
        <v>509</v>
      </c>
      <c r="M492" s="8" t="s">
        <v>1230</v>
      </c>
      <c r="N492" s="5" t="s">
        <v>886</v>
      </c>
      <c r="O492" s="5" t="s">
        <v>1231</v>
      </c>
      <c r="P492" s="5" t="s">
        <v>61</v>
      </c>
      <c r="Q492" s="5" t="s">
        <v>62</v>
      </c>
      <c r="R492" s="5" t="s">
        <v>62</v>
      </c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5" t="s">
        <v>52</v>
      </c>
      <c r="AK492" s="5" t="s">
        <v>1232</v>
      </c>
      <c r="AL492" s="5" t="s">
        <v>52</v>
      </c>
      <c r="AM492" s="5" t="s">
        <v>52</v>
      </c>
    </row>
    <row r="493" spans="1:39" ht="30" customHeight="1">
      <c r="A493" s="8" t="s">
        <v>734</v>
      </c>
      <c r="B493" s="8" t="s">
        <v>735</v>
      </c>
      <c r="C493" s="8" t="s">
        <v>66</v>
      </c>
      <c r="D493" s="9">
        <v>1</v>
      </c>
      <c r="E493" s="12">
        <f>일위대가목록!E71</f>
        <v>0</v>
      </c>
      <c r="F493" s="13">
        <f>TRUNC(E493*D493,1)</f>
        <v>0</v>
      </c>
      <c r="G493" s="12">
        <f>일위대가목록!F71</f>
        <v>2433</v>
      </c>
      <c r="H493" s="13">
        <f>TRUNC(G493*D493,1)</f>
        <v>2433</v>
      </c>
      <c r="I493" s="12">
        <f>일위대가목록!G71</f>
        <v>0</v>
      </c>
      <c r="J493" s="13">
        <f>TRUNC(I493*D493,1)</f>
        <v>0</v>
      </c>
      <c r="K493" s="12">
        <f>TRUNC(E493+G493+I493,1)</f>
        <v>2433</v>
      </c>
      <c r="L493" s="13">
        <f>TRUNC(F493+H493+J493,1)</f>
        <v>2433</v>
      </c>
      <c r="M493" s="8" t="s">
        <v>736</v>
      </c>
      <c r="N493" s="5" t="s">
        <v>886</v>
      </c>
      <c r="O493" s="5" t="s">
        <v>737</v>
      </c>
      <c r="P493" s="5" t="s">
        <v>61</v>
      </c>
      <c r="Q493" s="5" t="s">
        <v>62</v>
      </c>
      <c r="R493" s="5" t="s">
        <v>62</v>
      </c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5" t="s">
        <v>52</v>
      </c>
      <c r="AK493" s="5" t="s">
        <v>1233</v>
      </c>
      <c r="AL493" s="5" t="s">
        <v>52</v>
      </c>
      <c r="AM493" s="5" t="s">
        <v>52</v>
      </c>
    </row>
    <row r="494" spans="1:39" ht="30" customHeight="1">
      <c r="A494" s="8" t="s">
        <v>561</v>
      </c>
      <c r="B494" s="8" t="s">
        <v>52</v>
      </c>
      <c r="C494" s="8" t="s">
        <v>52</v>
      </c>
      <c r="D494" s="9"/>
      <c r="E494" s="12"/>
      <c r="F494" s="13">
        <f>TRUNC(SUMIF(N492:N493, N491, F492:F493),0)</f>
        <v>509</v>
      </c>
      <c r="G494" s="12"/>
      <c r="H494" s="13">
        <f>TRUNC(SUMIF(N492:N493, N491, H492:H493),0)</f>
        <v>2433</v>
      </c>
      <c r="I494" s="12"/>
      <c r="J494" s="13">
        <f>TRUNC(SUMIF(N492:N493, N491, J492:J493),0)</f>
        <v>0</v>
      </c>
      <c r="K494" s="12"/>
      <c r="L494" s="13">
        <f>F494+H494+J494</f>
        <v>2942</v>
      </c>
      <c r="M494" s="8" t="s">
        <v>52</v>
      </c>
      <c r="N494" s="5" t="s">
        <v>71</v>
      </c>
      <c r="O494" s="5" t="s">
        <v>71</v>
      </c>
      <c r="P494" s="5" t="s">
        <v>52</v>
      </c>
      <c r="Q494" s="5" t="s">
        <v>52</v>
      </c>
      <c r="R494" s="5" t="s">
        <v>52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5" t="s">
        <v>52</v>
      </c>
      <c r="AK494" s="5" t="s">
        <v>52</v>
      </c>
      <c r="AL494" s="5" t="s">
        <v>52</v>
      </c>
      <c r="AM494" s="5" t="s">
        <v>52</v>
      </c>
    </row>
    <row r="495" spans="1:39" ht="30" customHeight="1">
      <c r="A495" s="9"/>
      <c r="B495" s="9"/>
      <c r="C495" s="9"/>
      <c r="D495" s="9"/>
      <c r="E495" s="12"/>
      <c r="F495" s="13"/>
      <c r="G495" s="12"/>
      <c r="H495" s="13"/>
      <c r="I495" s="12"/>
      <c r="J495" s="13"/>
      <c r="K495" s="12"/>
      <c r="L495" s="13"/>
      <c r="M495" s="9"/>
    </row>
    <row r="496" spans="1:39" ht="30" customHeight="1">
      <c r="A496" s="40" t="s">
        <v>1234</v>
      </c>
      <c r="B496" s="40"/>
      <c r="C496" s="40"/>
      <c r="D496" s="40"/>
      <c r="E496" s="41"/>
      <c r="F496" s="42"/>
      <c r="G496" s="41"/>
      <c r="H496" s="42"/>
      <c r="I496" s="41"/>
      <c r="J496" s="42"/>
      <c r="K496" s="41"/>
      <c r="L496" s="42"/>
      <c r="M496" s="40"/>
      <c r="N496" s="2" t="s">
        <v>891</v>
      </c>
    </row>
    <row r="497" spans="1:39" ht="30" customHeight="1">
      <c r="A497" s="8" t="s">
        <v>1236</v>
      </c>
      <c r="B497" s="8" t="s">
        <v>1237</v>
      </c>
      <c r="C497" s="8" t="s">
        <v>66</v>
      </c>
      <c r="D497" s="9">
        <v>1.1599999999999999</v>
      </c>
      <c r="E497" s="12">
        <f>단가대비표!O33</f>
        <v>23650</v>
      </c>
      <c r="F497" s="13">
        <f>TRUNC(E497*D497,1)</f>
        <v>27434</v>
      </c>
      <c r="G497" s="12">
        <f>단가대비표!P33</f>
        <v>0</v>
      </c>
      <c r="H497" s="13">
        <f>TRUNC(G497*D497,1)</f>
        <v>0</v>
      </c>
      <c r="I497" s="12">
        <f>단가대비표!V33</f>
        <v>0</v>
      </c>
      <c r="J497" s="13">
        <f>TRUNC(I497*D497,1)</f>
        <v>0</v>
      </c>
      <c r="K497" s="12">
        <f t="shared" ref="K497:L499" si="61">TRUNC(E497+G497+I497,1)</f>
        <v>23650</v>
      </c>
      <c r="L497" s="13">
        <f t="shared" si="61"/>
        <v>27434</v>
      </c>
      <c r="M497" s="8" t="s">
        <v>52</v>
      </c>
      <c r="N497" s="5" t="s">
        <v>891</v>
      </c>
      <c r="O497" s="5" t="s">
        <v>1238</v>
      </c>
      <c r="P497" s="5" t="s">
        <v>62</v>
      </c>
      <c r="Q497" s="5" t="s">
        <v>62</v>
      </c>
      <c r="R497" s="5" t="s">
        <v>61</v>
      </c>
      <c r="S497" s="1"/>
      <c r="T497" s="1"/>
      <c r="U497" s="1"/>
      <c r="V497" s="1">
        <v>1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5" t="s">
        <v>52</v>
      </c>
      <c r="AK497" s="5" t="s">
        <v>1239</v>
      </c>
      <c r="AL497" s="5" t="s">
        <v>52</v>
      </c>
      <c r="AM497" s="5" t="s">
        <v>52</v>
      </c>
    </row>
    <row r="498" spans="1:39" ht="30" customHeight="1">
      <c r="A498" s="8" t="s">
        <v>654</v>
      </c>
      <c r="B498" s="8" t="s">
        <v>1105</v>
      </c>
      <c r="C498" s="8" t="s">
        <v>656</v>
      </c>
      <c r="D498" s="9">
        <v>1</v>
      </c>
      <c r="E498" s="12">
        <f>TRUNC(SUMIF(V497:V499, RIGHTB(O498, 1), F497:F499)*U498, 2)</f>
        <v>823.02</v>
      </c>
      <c r="F498" s="13">
        <f>TRUNC(E498*D498,1)</f>
        <v>823</v>
      </c>
      <c r="G498" s="12">
        <v>0</v>
      </c>
      <c r="H498" s="13">
        <f>TRUNC(G498*D498,1)</f>
        <v>0</v>
      </c>
      <c r="I498" s="12">
        <v>0</v>
      </c>
      <c r="J498" s="13">
        <f>TRUNC(I498*D498,1)</f>
        <v>0</v>
      </c>
      <c r="K498" s="12">
        <f t="shared" si="61"/>
        <v>823</v>
      </c>
      <c r="L498" s="13">
        <f t="shared" si="61"/>
        <v>823</v>
      </c>
      <c r="M498" s="8" t="s">
        <v>52</v>
      </c>
      <c r="N498" s="5" t="s">
        <v>891</v>
      </c>
      <c r="O498" s="5" t="s">
        <v>657</v>
      </c>
      <c r="P498" s="5" t="s">
        <v>62</v>
      </c>
      <c r="Q498" s="5" t="s">
        <v>62</v>
      </c>
      <c r="R498" s="5" t="s">
        <v>62</v>
      </c>
      <c r="S498" s="1">
        <v>0</v>
      </c>
      <c r="T498" s="1">
        <v>0</v>
      </c>
      <c r="U498" s="1">
        <v>0.03</v>
      </c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5" t="s">
        <v>52</v>
      </c>
      <c r="AK498" s="5" t="s">
        <v>1240</v>
      </c>
      <c r="AL498" s="5" t="s">
        <v>52</v>
      </c>
      <c r="AM498" s="5" t="s">
        <v>52</v>
      </c>
    </row>
    <row r="499" spans="1:39" ht="30" customHeight="1">
      <c r="A499" s="8" t="s">
        <v>1241</v>
      </c>
      <c r="B499" s="8" t="s">
        <v>1242</v>
      </c>
      <c r="C499" s="8" t="s">
        <v>66</v>
      </c>
      <c r="D499" s="9">
        <v>1</v>
      </c>
      <c r="E499" s="12">
        <f>일위대가목록!E87</f>
        <v>0</v>
      </c>
      <c r="F499" s="13">
        <f>TRUNC(E499*D499,1)</f>
        <v>0</v>
      </c>
      <c r="G499" s="12">
        <f>일위대가목록!F87</f>
        <v>738</v>
      </c>
      <c r="H499" s="13">
        <f>TRUNC(G499*D499,1)</f>
        <v>738</v>
      </c>
      <c r="I499" s="12">
        <f>일위대가목록!G87</f>
        <v>0</v>
      </c>
      <c r="J499" s="13">
        <f>TRUNC(I499*D499,1)</f>
        <v>0</v>
      </c>
      <c r="K499" s="12">
        <f t="shared" si="61"/>
        <v>738</v>
      </c>
      <c r="L499" s="13">
        <f t="shared" si="61"/>
        <v>738</v>
      </c>
      <c r="M499" s="8" t="s">
        <v>1243</v>
      </c>
      <c r="N499" s="5" t="s">
        <v>891</v>
      </c>
      <c r="O499" s="5" t="s">
        <v>1244</v>
      </c>
      <c r="P499" s="5" t="s">
        <v>61</v>
      </c>
      <c r="Q499" s="5" t="s">
        <v>62</v>
      </c>
      <c r="R499" s="5" t="s">
        <v>62</v>
      </c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5" t="s">
        <v>52</v>
      </c>
      <c r="AK499" s="5" t="s">
        <v>1245</v>
      </c>
      <c r="AL499" s="5" t="s">
        <v>52</v>
      </c>
      <c r="AM499" s="5" t="s">
        <v>52</v>
      </c>
    </row>
    <row r="500" spans="1:39" ht="30" customHeight="1">
      <c r="A500" s="8" t="s">
        <v>561</v>
      </c>
      <c r="B500" s="8" t="s">
        <v>52</v>
      </c>
      <c r="C500" s="8" t="s">
        <v>52</v>
      </c>
      <c r="D500" s="9"/>
      <c r="E500" s="12"/>
      <c r="F500" s="13">
        <f>TRUNC(SUMIF(N497:N499, N496, F497:F499),0)</f>
        <v>28257</v>
      </c>
      <c r="G500" s="12"/>
      <c r="H500" s="13">
        <f>TRUNC(SUMIF(N497:N499, N496, H497:H499),0)</f>
        <v>738</v>
      </c>
      <c r="I500" s="12"/>
      <c r="J500" s="13">
        <f>TRUNC(SUMIF(N497:N499, N496, J497:J499),0)</f>
        <v>0</v>
      </c>
      <c r="K500" s="12"/>
      <c r="L500" s="13">
        <f>F500+H500+J500</f>
        <v>28995</v>
      </c>
      <c r="M500" s="8" t="s">
        <v>52</v>
      </c>
      <c r="N500" s="5" t="s">
        <v>71</v>
      </c>
      <c r="O500" s="5" t="s">
        <v>71</v>
      </c>
      <c r="P500" s="5" t="s">
        <v>52</v>
      </c>
      <c r="Q500" s="5" t="s">
        <v>52</v>
      </c>
      <c r="R500" s="5" t="s">
        <v>52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5" t="s">
        <v>52</v>
      </c>
      <c r="AK500" s="5" t="s">
        <v>52</v>
      </c>
      <c r="AL500" s="5" t="s">
        <v>52</v>
      </c>
      <c r="AM500" s="5" t="s">
        <v>52</v>
      </c>
    </row>
    <row r="501" spans="1:39" ht="30" customHeight="1">
      <c r="A501" s="9"/>
      <c r="B501" s="9"/>
      <c r="C501" s="9"/>
      <c r="D501" s="9"/>
      <c r="E501" s="12"/>
      <c r="F501" s="13"/>
      <c r="G501" s="12"/>
      <c r="H501" s="13"/>
      <c r="I501" s="12"/>
      <c r="J501" s="13"/>
      <c r="K501" s="12"/>
      <c r="L501" s="13"/>
      <c r="M501" s="9"/>
    </row>
    <row r="502" spans="1:39" ht="30" customHeight="1">
      <c r="A502" s="40" t="s">
        <v>1246</v>
      </c>
      <c r="B502" s="40"/>
      <c r="C502" s="40"/>
      <c r="D502" s="40"/>
      <c r="E502" s="41"/>
      <c r="F502" s="42"/>
      <c r="G502" s="41"/>
      <c r="H502" s="42"/>
      <c r="I502" s="41"/>
      <c r="J502" s="42"/>
      <c r="K502" s="41"/>
      <c r="L502" s="42"/>
      <c r="M502" s="40"/>
      <c r="N502" s="2" t="s">
        <v>1231</v>
      </c>
    </row>
    <row r="503" spans="1:39" ht="30" customHeight="1">
      <c r="A503" s="8" t="s">
        <v>1100</v>
      </c>
      <c r="B503" s="8" t="s">
        <v>1247</v>
      </c>
      <c r="C503" s="8" t="s">
        <v>741</v>
      </c>
      <c r="D503" s="9">
        <v>0.08</v>
      </c>
      <c r="E503" s="12">
        <f>단가대비표!O87</f>
        <v>6010</v>
      </c>
      <c r="F503" s="13">
        <f>TRUNC(E503*D503,1)</f>
        <v>480.8</v>
      </c>
      <c r="G503" s="12">
        <f>단가대비표!P87</f>
        <v>0</v>
      </c>
      <c r="H503" s="13">
        <f>TRUNC(G503*D503,1)</f>
        <v>0</v>
      </c>
      <c r="I503" s="12">
        <f>단가대비표!V87</f>
        <v>0</v>
      </c>
      <c r="J503" s="13">
        <f>TRUNC(I503*D503,1)</f>
        <v>0</v>
      </c>
      <c r="K503" s="12">
        <f t="shared" ref="K503:L505" si="62">TRUNC(E503+G503+I503,1)</f>
        <v>6010</v>
      </c>
      <c r="L503" s="13">
        <f t="shared" si="62"/>
        <v>480.8</v>
      </c>
      <c r="M503" s="8" t="s">
        <v>52</v>
      </c>
      <c r="N503" s="5" t="s">
        <v>1231</v>
      </c>
      <c r="O503" s="5" t="s">
        <v>1248</v>
      </c>
      <c r="P503" s="5" t="s">
        <v>62</v>
      </c>
      <c r="Q503" s="5" t="s">
        <v>62</v>
      </c>
      <c r="R503" s="5" t="s">
        <v>61</v>
      </c>
      <c r="S503" s="1"/>
      <c r="T503" s="1"/>
      <c r="U503" s="1"/>
      <c r="V503" s="1">
        <v>1</v>
      </c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5" t="s">
        <v>52</v>
      </c>
      <c r="AK503" s="5" t="s">
        <v>1249</v>
      </c>
      <c r="AL503" s="5" t="s">
        <v>52</v>
      </c>
      <c r="AM503" s="5" t="s">
        <v>52</v>
      </c>
    </row>
    <row r="504" spans="1:39" ht="30" customHeight="1">
      <c r="A504" s="8" t="s">
        <v>1035</v>
      </c>
      <c r="B504" s="8" t="s">
        <v>1250</v>
      </c>
      <c r="C504" s="8" t="s">
        <v>741</v>
      </c>
      <c r="D504" s="9">
        <v>4.0000000000000001E-3</v>
      </c>
      <c r="E504" s="12">
        <f>단가대비표!O92</f>
        <v>3579.44</v>
      </c>
      <c r="F504" s="13">
        <f>TRUNC(E504*D504,1)</f>
        <v>14.3</v>
      </c>
      <c r="G504" s="12">
        <f>단가대비표!P92</f>
        <v>0</v>
      </c>
      <c r="H504" s="13">
        <f>TRUNC(G504*D504,1)</f>
        <v>0</v>
      </c>
      <c r="I504" s="12">
        <f>단가대비표!V92</f>
        <v>0</v>
      </c>
      <c r="J504" s="13">
        <f>TRUNC(I504*D504,1)</f>
        <v>0</v>
      </c>
      <c r="K504" s="12">
        <f t="shared" si="62"/>
        <v>3579.4</v>
      </c>
      <c r="L504" s="13">
        <f t="shared" si="62"/>
        <v>14.3</v>
      </c>
      <c r="M504" s="8" t="s">
        <v>52</v>
      </c>
      <c r="N504" s="5" t="s">
        <v>1231</v>
      </c>
      <c r="O504" s="5" t="s">
        <v>1251</v>
      </c>
      <c r="P504" s="5" t="s">
        <v>62</v>
      </c>
      <c r="Q504" s="5" t="s">
        <v>62</v>
      </c>
      <c r="R504" s="5" t="s">
        <v>61</v>
      </c>
      <c r="S504" s="1"/>
      <c r="T504" s="1"/>
      <c r="U504" s="1"/>
      <c r="V504" s="1">
        <v>1</v>
      </c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5" t="s">
        <v>52</v>
      </c>
      <c r="AK504" s="5" t="s">
        <v>1252</v>
      </c>
      <c r="AL504" s="5" t="s">
        <v>52</v>
      </c>
      <c r="AM504" s="5" t="s">
        <v>52</v>
      </c>
    </row>
    <row r="505" spans="1:39" ht="30" customHeight="1">
      <c r="A505" s="8" t="s">
        <v>654</v>
      </c>
      <c r="B505" s="8" t="s">
        <v>1105</v>
      </c>
      <c r="C505" s="8" t="s">
        <v>656</v>
      </c>
      <c r="D505" s="9">
        <v>1</v>
      </c>
      <c r="E505" s="12">
        <f>TRUNC(SUMIF(V503:V505, RIGHTB(O505, 1), F503:F505)*U505, 2)</f>
        <v>14.85</v>
      </c>
      <c r="F505" s="13">
        <f>TRUNC(E505*D505,1)</f>
        <v>14.8</v>
      </c>
      <c r="G505" s="12">
        <v>0</v>
      </c>
      <c r="H505" s="13">
        <f>TRUNC(G505*D505,1)</f>
        <v>0</v>
      </c>
      <c r="I505" s="12">
        <v>0</v>
      </c>
      <c r="J505" s="13">
        <f>TRUNC(I505*D505,1)</f>
        <v>0</v>
      </c>
      <c r="K505" s="12">
        <f t="shared" si="62"/>
        <v>14.8</v>
      </c>
      <c r="L505" s="13">
        <f t="shared" si="62"/>
        <v>14.8</v>
      </c>
      <c r="M505" s="8" t="s">
        <v>52</v>
      </c>
      <c r="N505" s="5" t="s">
        <v>1231</v>
      </c>
      <c r="O505" s="5" t="s">
        <v>657</v>
      </c>
      <c r="P505" s="5" t="s">
        <v>62</v>
      </c>
      <c r="Q505" s="5" t="s">
        <v>62</v>
      </c>
      <c r="R505" s="5" t="s">
        <v>62</v>
      </c>
      <c r="S505" s="1">
        <v>0</v>
      </c>
      <c r="T505" s="1">
        <v>0</v>
      </c>
      <c r="U505" s="1">
        <v>0.03</v>
      </c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5" t="s">
        <v>52</v>
      </c>
      <c r="AK505" s="5" t="s">
        <v>1253</v>
      </c>
      <c r="AL505" s="5" t="s">
        <v>52</v>
      </c>
      <c r="AM505" s="5" t="s">
        <v>52</v>
      </c>
    </row>
    <row r="506" spans="1:39" ht="30" customHeight="1">
      <c r="A506" s="8" t="s">
        <v>561</v>
      </c>
      <c r="B506" s="8" t="s">
        <v>52</v>
      </c>
      <c r="C506" s="8" t="s">
        <v>52</v>
      </c>
      <c r="D506" s="9"/>
      <c r="E506" s="12"/>
      <c r="F506" s="13">
        <f>TRUNC(SUMIF(N503:N505, N502, F503:F505),0)</f>
        <v>509</v>
      </c>
      <c r="G506" s="12"/>
      <c r="H506" s="13">
        <f>TRUNC(SUMIF(N503:N505, N502, H503:H505),0)</f>
        <v>0</v>
      </c>
      <c r="I506" s="12"/>
      <c r="J506" s="13">
        <f>TRUNC(SUMIF(N503:N505, N502, J503:J505),0)</f>
        <v>0</v>
      </c>
      <c r="K506" s="12"/>
      <c r="L506" s="13">
        <f>F506+H506+J506</f>
        <v>509</v>
      </c>
      <c r="M506" s="8" t="s">
        <v>52</v>
      </c>
      <c r="N506" s="5" t="s">
        <v>71</v>
      </c>
      <c r="O506" s="5" t="s">
        <v>71</v>
      </c>
      <c r="P506" s="5" t="s">
        <v>52</v>
      </c>
      <c r="Q506" s="5" t="s">
        <v>52</v>
      </c>
      <c r="R506" s="5" t="s">
        <v>52</v>
      </c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5" t="s">
        <v>52</v>
      </c>
      <c r="AK506" s="5" t="s">
        <v>52</v>
      </c>
      <c r="AL506" s="5" t="s">
        <v>52</v>
      </c>
      <c r="AM506" s="5" t="s">
        <v>52</v>
      </c>
    </row>
    <row r="507" spans="1:39" ht="30" customHeight="1">
      <c r="A507" s="9"/>
      <c r="B507" s="9"/>
      <c r="C507" s="9"/>
      <c r="D507" s="9"/>
      <c r="E507" s="12"/>
      <c r="F507" s="13"/>
      <c r="G507" s="12"/>
      <c r="H507" s="13"/>
      <c r="I507" s="12"/>
      <c r="J507" s="13"/>
      <c r="K507" s="12"/>
      <c r="L507" s="13"/>
      <c r="M507" s="9"/>
    </row>
    <row r="508" spans="1:39" ht="30" customHeight="1">
      <c r="A508" s="40" t="s">
        <v>1254</v>
      </c>
      <c r="B508" s="40"/>
      <c r="C508" s="40"/>
      <c r="D508" s="40"/>
      <c r="E508" s="41"/>
      <c r="F508" s="42"/>
      <c r="G508" s="41"/>
      <c r="H508" s="42"/>
      <c r="I508" s="41"/>
      <c r="J508" s="42"/>
      <c r="K508" s="41"/>
      <c r="L508" s="42"/>
      <c r="M508" s="40"/>
      <c r="N508" s="2" t="s">
        <v>1244</v>
      </c>
    </row>
    <row r="509" spans="1:39" ht="30" customHeight="1">
      <c r="A509" s="8" t="s">
        <v>724</v>
      </c>
      <c r="B509" s="8" t="s">
        <v>564</v>
      </c>
      <c r="C509" s="8" t="s">
        <v>565</v>
      </c>
      <c r="D509" s="9">
        <v>6.0000000000000001E-3</v>
      </c>
      <c r="E509" s="12">
        <f>단가대비표!O110</f>
        <v>0</v>
      </c>
      <c r="F509" s="13">
        <f>TRUNC(E509*D509,1)</f>
        <v>0</v>
      </c>
      <c r="G509" s="12">
        <f>단가대비표!P110</f>
        <v>123074</v>
      </c>
      <c r="H509" s="13">
        <f>TRUNC(G509*D509,1)</f>
        <v>738.4</v>
      </c>
      <c r="I509" s="12">
        <f>단가대비표!V110</f>
        <v>0</v>
      </c>
      <c r="J509" s="13">
        <f>TRUNC(I509*D509,1)</f>
        <v>0</v>
      </c>
      <c r="K509" s="12">
        <f>TRUNC(E509+G509+I509,1)</f>
        <v>123074</v>
      </c>
      <c r="L509" s="13">
        <f>TRUNC(F509+H509+J509,1)</f>
        <v>738.4</v>
      </c>
      <c r="M509" s="8" t="s">
        <v>52</v>
      </c>
      <c r="N509" s="5" t="s">
        <v>1244</v>
      </c>
      <c r="O509" s="5" t="s">
        <v>725</v>
      </c>
      <c r="P509" s="5" t="s">
        <v>62</v>
      </c>
      <c r="Q509" s="5" t="s">
        <v>62</v>
      </c>
      <c r="R509" s="5" t="s">
        <v>61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5" t="s">
        <v>52</v>
      </c>
      <c r="AK509" s="5" t="s">
        <v>1255</v>
      </c>
      <c r="AL509" s="5" t="s">
        <v>52</v>
      </c>
      <c r="AM509" s="5" t="s">
        <v>52</v>
      </c>
    </row>
    <row r="510" spans="1:39" ht="30" customHeight="1">
      <c r="A510" s="8" t="s">
        <v>561</v>
      </c>
      <c r="B510" s="8" t="s">
        <v>52</v>
      </c>
      <c r="C510" s="8" t="s">
        <v>52</v>
      </c>
      <c r="D510" s="9"/>
      <c r="E510" s="12"/>
      <c r="F510" s="13">
        <f>TRUNC(SUMIF(N509:N509, N508, F509:F509),0)</f>
        <v>0</v>
      </c>
      <c r="G510" s="12"/>
      <c r="H510" s="13">
        <f>TRUNC(SUMIF(N509:N509, N508, H509:H509),0)</f>
        <v>738</v>
      </c>
      <c r="I510" s="12"/>
      <c r="J510" s="13">
        <f>TRUNC(SUMIF(N509:N509, N508, J509:J509),0)</f>
        <v>0</v>
      </c>
      <c r="K510" s="12"/>
      <c r="L510" s="13">
        <f>F510+H510+J510</f>
        <v>738</v>
      </c>
      <c r="M510" s="8" t="s">
        <v>52</v>
      </c>
      <c r="N510" s="5" t="s">
        <v>71</v>
      </c>
      <c r="O510" s="5" t="s">
        <v>71</v>
      </c>
      <c r="P510" s="5" t="s">
        <v>52</v>
      </c>
      <c r="Q510" s="5" t="s">
        <v>52</v>
      </c>
      <c r="R510" s="5" t="s">
        <v>52</v>
      </c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5" t="s">
        <v>52</v>
      </c>
      <c r="AK510" s="5" t="s">
        <v>52</v>
      </c>
      <c r="AL510" s="5" t="s">
        <v>52</v>
      </c>
      <c r="AM510" s="5" t="s">
        <v>52</v>
      </c>
    </row>
    <row r="511" spans="1:39" ht="30" customHeight="1">
      <c r="A511" s="9"/>
      <c r="B511" s="9"/>
      <c r="C511" s="9"/>
      <c r="D511" s="9"/>
      <c r="E511" s="12"/>
      <c r="F511" s="13"/>
      <c r="G511" s="12"/>
      <c r="H511" s="13"/>
      <c r="I511" s="12"/>
      <c r="J511" s="13"/>
      <c r="K511" s="12"/>
      <c r="L511" s="13"/>
      <c r="M511" s="9"/>
    </row>
    <row r="512" spans="1:39" ht="30" customHeight="1">
      <c r="A512" s="40" t="s">
        <v>1256</v>
      </c>
      <c r="B512" s="40"/>
      <c r="C512" s="40"/>
      <c r="D512" s="40"/>
      <c r="E512" s="41"/>
      <c r="F512" s="42"/>
      <c r="G512" s="41"/>
      <c r="H512" s="42"/>
      <c r="I512" s="41"/>
      <c r="J512" s="42"/>
      <c r="K512" s="41"/>
      <c r="L512" s="42"/>
      <c r="M512" s="40"/>
      <c r="N512" s="2" t="s">
        <v>899</v>
      </c>
    </row>
    <row r="513" spans="1:39" ht="30" customHeight="1">
      <c r="A513" s="8" t="s">
        <v>1258</v>
      </c>
      <c r="B513" s="8" t="s">
        <v>1259</v>
      </c>
      <c r="C513" s="8" t="s">
        <v>186</v>
      </c>
      <c r="D513" s="9">
        <v>1.52</v>
      </c>
      <c r="E513" s="12">
        <f>단가대비표!O78</f>
        <v>73</v>
      </c>
      <c r="F513" s="13">
        <f t="shared" ref="F513:F519" si="63">TRUNC(E513*D513,1)</f>
        <v>110.9</v>
      </c>
      <c r="G513" s="12">
        <f>단가대비표!P78</f>
        <v>0</v>
      </c>
      <c r="H513" s="13">
        <f t="shared" ref="H513:H519" si="64">TRUNC(G513*D513,1)</f>
        <v>0</v>
      </c>
      <c r="I513" s="12">
        <f>단가대비표!V78</f>
        <v>0</v>
      </c>
      <c r="J513" s="13">
        <f t="shared" ref="J513:J519" si="65">TRUNC(I513*D513,1)</f>
        <v>0</v>
      </c>
      <c r="K513" s="12">
        <f t="shared" ref="K513:L519" si="66">TRUNC(E513+G513+I513,1)</f>
        <v>73</v>
      </c>
      <c r="L513" s="13">
        <f t="shared" si="66"/>
        <v>110.9</v>
      </c>
      <c r="M513" s="8" t="s">
        <v>52</v>
      </c>
      <c r="N513" s="5" t="s">
        <v>899</v>
      </c>
      <c r="O513" s="5" t="s">
        <v>1260</v>
      </c>
      <c r="P513" s="5" t="s">
        <v>62</v>
      </c>
      <c r="Q513" s="5" t="s">
        <v>62</v>
      </c>
      <c r="R513" s="5" t="s">
        <v>61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5" t="s">
        <v>52</v>
      </c>
      <c r="AK513" s="5" t="s">
        <v>1261</v>
      </c>
      <c r="AL513" s="5" t="s">
        <v>52</v>
      </c>
      <c r="AM513" s="5" t="s">
        <v>52</v>
      </c>
    </row>
    <row r="514" spans="1:39" ht="30" customHeight="1">
      <c r="A514" s="8" t="s">
        <v>1262</v>
      </c>
      <c r="B514" s="8" t="s">
        <v>52</v>
      </c>
      <c r="C514" s="8" t="s">
        <v>227</v>
      </c>
      <c r="D514" s="9">
        <v>0.32500000000000001</v>
      </c>
      <c r="E514" s="12">
        <f>단가대비표!O79</f>
        <v>1150</v>
      </c>
      <c r="F514" s="13">
        <f t="shared" si="63"/>
        <v>373.7</v>
      </c>
      <c r="G514" s="12">
        <f>단가대비표!P79</f>
        <v>0</v>
      </c>
      <c r="H514" s="13">
        <f t="shared" si="64"/>
        <v>0</v>
      </c>
      <c r="I514" s="12">
        <f>단가대비표!V79</f>
        <v>0</v>
      </c>
      <c r="J514" s="13">
        <f t="shared" si="65"/>
        <v>0</v>
      </c>
      <c r="K514" s="12">
        <f t="shared" si="66"/>
        <v>1150</v>
      </c>
      <c r="L514" s="13">
        <f t="shared" si="66"/>
        <v>373.7</v>
      </c>
      <c r="M514" s="8" t="s">
        <v>52</v>
      </c>
      <c r="N514" s="5" t="s">
        <v>899</v>
      </c>
      <c r="O514" s="5" t="s">
        <v>1263</v>
      </c>
      <c r="P514" s="5" t="s">
        <v>62</v>
      </c>
      <c r="Q514" s="5" t="s">
        <v>62</v>
      </c>
      <c r="R514" s="5" t="s">
        <v>61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5" t="s">
        <v>52</v>
      </c>
      <c r="AK514" s="5" t="s">
        <v>1264</v>
      </c>
      <c r="AL514" s="5" t="s">
        <v>52</v>
      </c>
      <c r="AM514" s="5" t="s">
        <v>52</v>
      </c>
    </row>
    <row r="515" spans="1:39" ht="30" customHeight="1">
      <c r="A515" s="8" t="s">
        <v>1048</v>
      </c>
      <c r="B515" s="8" t="s">
        <v>1049</v>
      </c>
      <c r="C515" s="8" t="s">
        <v>227</v>
      </c>
      <c r="D515" s="9">
        <v>0.66700000000000004</v>
      </c>
      <c r="E515" s="12">
        <f>단가대비표!O77</f>
        <v>2139.7800000000002</v>
      </c>
      <c r="F515" s="13">
        <f t="shared" si="63"/>
        <v>1427.2</v>
      </c>
      <c r="G515" s="12">
        <f>단가대비표!P77</f>
        <v>0</v>
      </c>
      <c r="H515" s="13">
        <f t="shared" si="64"/>
        <v>0</v>
      </c>
      <c r="I515" s="12">
        <f>단가대비표!V77</f>
        <v>0</v>
      </c>
      <c r="J515" s="13">
        <f t="shared" si="65"/>
        <v>0</v>
      </c>
      <c r="K515" s="12">
        <f t="shared" si="66"/>
        <v>2139.6999999999998</v>
      </c>
      <c r="L515" s="13">
        <f t="shared" si="66"/>
        <v>1427.2</v>
      </c>
      <c r="M515" s="8" t="s">
        <v>1050</v>
      </c>
      <c r="N515" s="5" t="s">
        <v>899</v>
      </c>
      <c r="O515" s="5" t="s">
        <v>1051</v>
      </c>
      <c r="P515" s="5" t="s">
        <v>62</v>
      </c>
      <c r="Q515" s="5" t="s">
        <v>62</v>
      </c>
      <c r="R515" s="5" t="s">
        <v>61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5" t="s">
        <v>52</v>
      </c>
      <c r="AK515" s="5" t="s">
        <v>1265</v>
      </c>
      <c r="AL515" s="5" t="s">
        <v>52</v>
      </c>
      <c r="AM515" s="5" t="s">
        <v>52</v>
      </c>
    </row>
    <row r="516" spans="1:39" ht="30" customHeight="1">
      <c r="A516" s="8" t="s">
        <v>747</v>
      </c>
      <c r="B516" s="8" t="s">
        <v>748</v>
      </c>
      <c r="C516" s="8" t="s">
        <v>749</v>
      </c>
      <c r="D516" s="9">
        <v>0.18</v>
      </c>
      <c r="E516" s="12">
        <f>단가대비표!O75</f>
        <v>200</v>
      </c>
      <c r="F516" s="13">
        <f t="shared" si="63"/>
        <v>36</v>
      </c>
      <c r="G516" s="12">
        <f>단가대비표!P75</f>
        <v>0</v>
      </c>
      <c r="H516" s="13">
        <f t="shared" si="64"/>
        <v>0</v>
      </c>
      <c r="I516" s="12">
        <f>단가대비표!V75</f>
        <v>0</v>
      </c>
      <c r="J516" s="13">
        <f t="shared" si="65"/>
        <v>0</v>
      </c>
      <c r="K516" s="12">
        <f t="shared" si="66"/>
        <v>200</v>
      </c>
      <c r="L516" s="13">
        <f t="shared" si="66"/>
        <v>36</v>
      </c>
      <c r="M516" s="8" t="s">
        <v>52</v>
      </c>
      <c r="N516" s="5" t="s">
        <v>899</v>
      </c>
      <c r="O516" s="5" t="s">
        <v>750</v>
      </c>
      <c r="P516" s="5" t="s">
        <v>62</v>
      </c>
      <c r="Q516" s="5" t="s">
        <v>62</v>
      </c>
      <c r="R516" s="5" t="s">
        <v>61</v>
      </c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5" t="s">
        <v>52</v>
      </c>
      <c r="AK516" s="5" t="s">
        <v>1266</v>
      </c>
      <c r="AL516" s="5" t="s">
        <v>52</v>
      </c>
      <c r="AM516" s="5" t="s">
        <v>52</v>
      </c>
    </row>
    <row r="517" spans="1:39" ht="30" customHeight="1">
      <c r="A517" s="8" t="s">
        <v>752</v>
      </c>
      <c r="B517" s="8" t="s">
        <v>564</v>
      </c>
      <c r="C517" s="8" t="s">
        <v>565</v>
      </c>
      <c r="D517" s="9">
        <v>6.6000000000000003E-2</v>
      </c>
      <c r="E517" s="12">
        <f>단가대비표!O117</f>
        <v>0</v>
      </c>
      <c r="F517" s="13">
        <f t="shared" si="63"/>
        <v>0</v>
      </c>
      <c r="G517" s="12">
        <f>단가대비표!P117</f>
        <v>141733</v>
      </c>
      <c r="H517" s="13">
        <f t="shared" si="64"/>
        <v>9354.2999999999993</v>
      </c>
      <c r="I517" s="12">
        <f>단가대비표!V117</f>
        <v>0</v>
      </c>
      <c r="J517" s="13">
        <f t="shared" si="65"/>
        <v>0</v>
      </c>
      <c r="K517" s="12">
        <f t="shared" si="66"/>
        <v>141733</v>
      </c>
      <c r="L517" s="13">
        <f t="shared" si="66"/>
        <v>9354.2999999999993</v>
      </c>
      <c r="M517" s="8" t="s">
        <v>52</v>
      </c>
      <c r="N517" s="5" t="s">
        <v>899</v>
      </c>
      <c r="O517" s="5" t="s">
        <v>753</v>
      </c>
      <c r="P517" s="5" t="s">
        <v>62</v>
      </c>
      <c r="Q517" s="5" t="s">
        <v>62</v>
      </c>
      <c r="R517" s="5" t="s">
        <v>61</v>
      </c>
      <c r="S517" s="1"/>
      <c r="T517" s="1"/>
      <c r="U517" s="1"/>
      <c r="V517" s="1">
        <v>1</v>
      </c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5" t="s">
        <v>52</v>
      </c>
      <c r="AK517" s="5" t="s">
        <v>1267</v>
      </c>
      <c r="AL517" s="5" t="s">
        <v>52</v>
      </c>
      <c r="AM517" s="5" t="s">
        <v>52</v>
      </c>
    </row>
    <row r="518" spans="1:39" ht="30" customHeight="1">
      <c r="A518" s="8" t="s">
        <v>563</v>
      </c>
      <c r="B518" s="8" t="s">
        <v>564</v>
      </c>
      <c r="C518" s="8" t="s">
        <v>565</v>
      </c>
      <c r="D518" s="9">
        <v>1.7999999999999999E-2</v>
      </c>
      <c r="E518" s="12">
        <f>단가대비표!O109</f>
        <v>0</v>
      </c>
      <c r="F518" s="13">
        <f t="shared" si="63"/>
        <v>0</v>
      </c>
      <c r="G518" s="12">
        <f>단가대비표!P109</f>
        <v>102628</v>
      </c>
      <c r="H518" s="13">
        <f t="shared" si="64"/>
        <v>1847.3</v>
      </c>
      <c r="I518" s="12">
        <f>단가대비표!V109</f>
        <v>0</v>
      </c>
      <c r="J518" s="13">
        <f t="shared" si="65"/>
        <v>0</v>
      </c>
      <c r="K518" s="12">
        <f t="shared" si="66"/>
        <v>102628</v>
      </c>
      <c r="L518" s="13">
        <f t="shared" si="66"/>
        <v>1847.3</v>
      </c>
      <c r="M518" s="8" t="s">
        <v>52</v>
      </c>
      <c r="N518" s="5" t="s">
        <v>899</v>
      </c>
      <c r="O518" s="5" t="s">
        <v>566</v>
      </c>
      <c r="P518" s="5" t="s">
        <v>62</v>
      </c>
      <c r="Q518" s="5" t="s">
        <v>62</v>
      </c>
      <c r="R518" s="5" t="s">
        <v>61</v>
      </c>
      <c r="S518" s="1"/>
      <c r="T518" s="1"/>
      <c r="U518" s="1"/>
      <c r="V518" s="1">
        <v>1</v>
      </c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5" t="s">
        <v>52</v>
      </c>
      <c r="AK518" s="5" t="s">
        <v>1268</v>
      </c>
      <c r="AL518" s="5" t="s">
        <v>52</v>
      </c>
      <c r="AM518" s="5" t="s">
        <v>52</v>
      </c>
    </row>
    <row r="519" spans="1:39" ht="30" customHeight="1">
      <c r="A519" s="8" t="s">
        <v>700</v>
      </c>
      <c r="B519" s="8" t="s">
        <v>755</v>
      </c>
      <c r="C519" s="8" t="s">
        <v>656</v>
      </c>
      <c r="D519" s="9">
        <v>1</v>
      </c>
      <c r="E519" s="12">
        <v>0</v>
      </c>
      <c r="F519" s="13">
        <f t="shared" si="63"/>
        <v>0</v>
      </c>
      <c r="G519" s="12">
        <v>0</v>
      </c>
      <c r="H519" s="13">
        <f t="shared" si="64"/>
        <v>0</v>
      </c>
      <c r="I519" s="12">
        <f>TRUNC(SUMIF(V513:V519, RIGHTB(O519, 1), H513:H519)*U519, 2)</f>
        <v>224.03</v>
      </c>
      <c r="J519" s="13">
        <f t="shared" si="65"/>
        <v>224</v>
      </c>
      <c r="K519" s="12">
        <f t="shared" si="66"/>
        <v>224</v>
      </c>
      <c r="L519" s="13">
        <f t="shared" si="66"/>
        <v>224</v>
      </c>
      <c r="M519" s="8" t="s">
        <v>52</v>
      </c>
      <c r="N519" s="5" t="s">
        <v>899</v>
      </c>
      <c r="O519" s="5" t="s">
        <v>657</v>
      </c>
      <c r="P519" s="5" t="s">
        <v>62</v>
      </c>
      <c r="Q519" s="5" t="s">
        <v>62</v>
      </c>
      <c r="R519" s="5" t="s">
        <v>62</v>
      </c>
      <c r="S519" s="1">
        <v>1</v>
      </c>
      <c r="T519" s="1">
        <v>2</v>
      </c>
      <c r="U519" s="1">
        <v>0.02</v>
      </c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5" t="s">
        <v>52</v>
      </c>
      <c r="AK519" s="5" t="s">
        <v>1269</v>
      </c>
      <c r="AL519" s="5" t="s">
        <v>52</v>
      </c>
      <c r="AM519" s="5" t="s">
        <v>52</v>
      </c>
    </row>
    <row r="520" spans="1:39" ht="30" customHeight="1">
      <c r="A520" s="8" t="s">
        <v>561</v>
      </c>
      <c r="B520" s="8" t="s">
        <v>52</v>
      </c>
      <c r="C520" s="8" t="s">
        <v>52</v>
      </c>
      <c r="D520" s="9"/>
      <c r="E520" s="12"/>
      <c r="F520" s="13">
        <f>TRUNC(SUMIF(N513:N519, N512, F513:F519),0)</f>
        <v>1947</v>
      </c>
      <c r="G520" s="12"/>
      <c r="H520" s="13">
        <f>TRUNC(SUMIF(N513:N519, N512, H513:H519),0)</f>
        <v>11201</v>
      </c>
      <c r="I520" s="12"/>
      <c r="J520" s="13">
        <f>TRUNC(SUMIF(N513:N519, N512, J513:J519),0)</f>
        <v>224</v>
      </c>
      <c r="K520" s="12"/>
      <c r="L520" s="13">
        <f>F520+H520+J520</f>
        <v>13372</v>
      </c>
      <c r="M520" s="8" t="s">
        <v>52</v>
      </c>
      <c r="N520" s="5" t="s">
        <v>71</v>
      </c>
      <c r="O520" s="5" t="s">
        <v>71</v>
      </c>
      <c r="P520" s="5" t="s">
        <v>52</v>
      </c>
      <c r="Q520" s="5" t="s">
        <v>52</v>
      </c>
      <c r="R520" s="5" t="s">
        <v>52</v>
      </c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5" t="s">
        <v>52</v>
      </c>
      <c r="AK520" s="5" t="s">
        <v>52</v>
      </c>
      <c r="AL520" s="5" t="s">
        <v>52</v>
      </c>
      <c r="AM520" s="5" t="s">
        <v>52</v>
      </c>
    </row>
    <row r="521" spans="1:39" ht="30" customHeight="1">
      <c r="A521" s="9"/>
      <c r="B521" s="9"/>
      <c r="C521" s="9"/>
      <c r="D521" s="9"/>
      <c r="E521" s="12"/>
      <c r="F521" s="13"/>
      <c r="G521" s="12"/>
      <c r="H521" s="13"/>
      <c r="I521" s="12"/>
      <c r="J521" s="13"/>
      <c r="K521" s="12"/>
      <c r="L521" s="13"/>
      <c r="M521" s="9"/>
    </row>
    <row r="522" spans="1:39" ht="30" customHeight="1">
      <c r="A522" s="40" t="s">
        <v>1270</v>
      </c>
      <c r="B522" s="40"/>
      <c r="C522" s="40"/>
      <c r="D522" s="40"/>
      <c r="E522" s="41"/>
      <c r="F522" s="42"/>
      <c r="G522" s="41"/>
      <c r="H522" s="42"/>
      <c r="I522" s="41"/>
      <c r="J522" s="42"/>
      <c r="K522" s="41"/>
      <c r="L522" s="42"/>
      <c r="M522" s="40"/>
      <c r="N522" s="2" t="s">
        <v>906</v>
      </c>
    </row>
    <row r="523" spans="1:39" ht="30" customHeight="1">
      <c r="A523" s="8" t="s">
        <v>1258</v>
      </c>
      <c r="B523" s="8" t="s">
        <v>1259</v>
      </c>
      <c r="C523" s="8" t="s">
        <v>186</v>
      </c>
      <c r="D523" s="9">
        <v>1.52</v>
      </c>
      <c r="E523" s="12">
        <f>단가대비표!O78</f>
        <v>73</v>
      </c>
      <c r="F523" s="13">
        <f t="shared" ref="F523:F530" si="67">TRUNC(E523*D523,1)</f>
        <v>110.9</v>
      </c>
      <c r="G523" s="12">
        <f>단가대비표!P78</f>
        <v>0</v>
      </c>
      <c r="H523" s="13">
        <f t="shared" ref="H523:H530" si="68">TRUNC(G523*D523,1)</f>
        <v>0</v>
      </c>
      <c r="I523" s="12">
        <f>단가대비표!V78</f>
        <v>0</v>
      </c>
      <c r="J523" s="13">
        <f t="shared" ref="J523:J530" si="69">TRUNC(I523*D523,1)</f>
        <v>0</v>
      </c>
      <c r="K523" s="12">
        <f t="shared" ref="K523:L530" si="70">TRUNC(E523+G523+I523,1)</f>
        <v>73</v>
      </c>
      <c r="L523" s="13">
        <f t="shared" si="70"/>
        <v>110.9</v>
      </c>
      <c r="M523" s="8" t="s">
        <v>52</v>
      </c>
      <c r="N523" s="5" t="s">
        <v>906</v>
      </c>
      <c r="O523" s="5" t="s">
        <v>1260</v>
      </c>
      <c r="P523" s="5" t="s">
        <v>62</v>
      </c>
      <c r="Q523" s="5" t="s">
        <v>62</v>
      </c>
      <c r="R523" s="5" t="s">
        <v>61</v>
      </c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5" t="s">
        <v>52</v>
      </c>
      <c r="AK523" s="5" t="s">
        <v>1271</v>
      </c>
      <c r="AL523" s="5" t="s">
        <v>52</v>
      </c>
      <c r="AM523" s="5" t="s">
        <v>52</v>
      </c>
    </row>
    <row r="524" spans="1:39" ht="30" customHeight="1">
      <c r="A524" s="8" t="s">
        <v>1262</v>
      </c>
      <c r="B524" s="8" t="s">
        <v>52</v>
      </c>
      <c r="C524" s="8" t="s">
        <v>227</v>
      </c>
      <c r="D524" s="9">
        <v>0.32500000000000001</v>
      </c>
      <c r="E524" s="12">
        <f>단가대비표!O79</f>
        <v>1150</v>
      </c>
      <c r="F524" s="13">
        <f t="shared" si="67"/>
        <v>373.7</v>
      </c>
      <c r="G524" s="12">
        <f>단가대비표!P79</f>
        <v>0</v>
      </c>
      <c r="H524" s="13">
        <f t="shared" si="68"/>
        <v>0</v>
      </c>
      <c r="I524" s="12">
        <f>단가대비표!V79</f>
        <v>0</v>
      </c>
      <c r="J524" s="13">
        <f t="shared" si="69"/>
        <v>0</v>
      </c>
      <c r="K524" s="12">
        <f t="shared" si="70"/>
        <v>1150</v>
      </c>
      <c r="L524" s="13">
        <f t="shared" si="70"/>
        <v>373.7</v>
      </c>
      <c r="M524" s="8" t="s">
        <v>52</v>
      </c>
      <c r="N524" s="5" t="s">
        <v>906</v>
      </c>
      <c r="O524" s="5" t="s">
        <v>1263</v>
      </c>
      <c r="P524" s="5" t="s">
        <v>62</v>
      </c>
      <c r="Q524" s="5" t="s">
        <v>62</v>
      </c>
      <c r="R524" s="5" t="s">
        <v>61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5" t="s">
        <v>52</v>
      </c>
      <c r="AK524" s="5" t="s">
        <v>1272</v>
      </c>
      <c r="AL524" s="5" t="s">
        <v>52</v>
      </c>
      <c r="AM524" s="5" t="s">
        <v>52</v>
      </c>
    </row>
    <row r="525" spans="1:39" ht="30" customHeight="1">
      <c r="A525" s="8" t="s">
        <v>1048</v>
      </c>
      <c r="B525" s="8" t="s">
        <v>1049</v>
      </c>
      <c r="C525" s="8" t="s">
        <v>227</v>
      </c>
      <c r="D525" s="9">
        <v>0.66700000000000004</v>
      </c>
      <c r="E525" s="12">
        <f>단가대비표!O77</f>
        <v>2139.7800000000002</v>
      </c>
      <c r="F525" s="13">
        <f t="shared" si="67"/>
        <v>1427.2</v>
      </c>
      <c r="G525" s="12">
        <f>단가대비표!P77</f>
        <v>0</v>
      </c>
      <c r="H525" s="13">
        <f t="shared" si="68"/>
        <v>0</v>
      </c>
      <c r="I525" s="12">
        <f>단가대비표!V77</f>
        <v>0</v>
      </c>
      <c r="J525" s="13">
        <f t="shared" si="69"/>
        <v>0</v>
      </c>
      <c r="K525" s="12">
        <f t="shared" si="70"/>
        <v>2139.6999999999998</v>
      </c>
      <c r="L525" s="13">
        <f t="shared" si="70"/>
        <v>1427.2</v>
      </c>
      <c r="M525" s="8" t="s">
        <v>1050</v>
      </c>
      <c r="N525" s="5" t="s">
        <v>906</v>
      </c>
      <c r="O525" s="5" t="s">
        <v>1051</v>
      </c>
      <c r="P525" s="5" t="s">
        <v>62</v>
      </c>
      <c r="Q525" s="5" t="s">
        <v>62</v>
      </c>
      <c r="R525" s="5" t="s">
        <v>61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5" t="s">
        <v>52</v>
      </c>
      <c r="AK525" s="5" t="s">
        <v>1273</v>
      </c>
      <c r="AL525" s="5" t="s">
        <v>52</v>
      </c>
      <c r="AM525" s="5" t="s">
        <v>52</v>
      </c>
    </row>
    <row r="526" spans="1:39" ht="30" customHeight="1">
      <c r="A526" s="8" t="s">
        <v>747</v>
      </c>
      <c r="B526" s="8" t="s">
        <v>748</v>
      </c>
      <c r="C526" s="8" t="s">
        <v>749</v>
      </c>
      <c r="D526" s="9">
        <v>0.18</v>
      </c>
      <c r="E526" s="12">
        <f>단가대비표!O75</f>
        <v>200</v>
      </c>
      <c r="F526" s="13">
        <f t="shared" si="67"/>
        <v>36</v>
      </c>
      <c r="G526" s="12">
        <f>단가대비표!P75</f>
        <v>0</v>
      </c>
      <c r="H526" s="13">
        <f t="shared" si="68"/>
        <v>0</v>
      </c>
      <c r="I526" s="12">
        <f>단가대비표!V75</f>
        <v>0</v>
      </c>
      <c r="J526" s="13">
        <f t="shared" si="69"/>
        <v>0</v>
      </c>
      <c r="K526" s="12">
        <f t="shared" si="70"/>
        <v>200</v>
      </c>
      <c r="L526" s="13">
        <f t="shared" si="70"/>
        <v>36</v>
      </c>
      <c r="M526" s="8" t="s">
        <v>52</v>
      </c>
      <c r="N526" s="5" t="s">
        <v>906</v>
      </c>
      <c r="O526" s="5" t="s">
        <v>750</v>
      </c>
      <c r="P526" s="5" t="s">
        <v>62</v>
      </c>
      <c r="Q526" s="5" t="s">
        <v>62</v>
      </c>
      <c r="R526" s="5" t="s">
        <v>61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5" t="s">
        <v>52</v>
      </c>
      <c r="AK526" s="5" t="s">
        <v>1274</v>
      </c>
      <c r="AL526" s="5" t="s">
        <v>52</v>
      </c>
      <c r="AM526" s="5" t="s">
        <v>52</v>
      </c>
    </row>
    <row r="527" spans="1:39" ht="30" customHeight="1">
      <c r="A527" s="8" t="s">
        <v>752</v>
      </c>
      <c r="B527" s="8" t="s">
        <v>564</v>
      </c>
      <c r="C527" s="8" t="s">
        <v>565</v>
      </c>
      <c r="D527" s="9">
        <v>6.6000000000000003E-2</v>
      </c>
      <c r="E527" s="12">
        <f>단가대비표!O117</f>
        <v>0</v>
      </c>
      <c r="F527" s="13">
        <f t="shared" si="67"/>
        <v>0</v>
      </c>
      <c r="G527" s="12">
        <f>단가대비표!P117</f>
        <v>141733</v>
      </c>
      <c r="H527" s="13">
        <f t="shared" si="68"/>
        <v>9354.2999999999993</v>
      </c>
      <c r="I527" s="12">
        <f>단가대비표!V117</f>
        <v>0</v>
      </c>
      <c r="J527" s="13">
        <f t="shared" si="69"/>
        <v>0</v>
      </c>
      <c r="K527" s="12">
        <f t="shared" si="70"/>
        <v>141733</v>
      </c>
      <c r="L527" s="13">
        <f t="shared" si="70"/>
        <v>9354.2999999999993</v>
      </c>
      <c r="M527" s="8" t="s">
        <v>52</v>
      </c>
      <c r="N527" s="5" t="s">
        <v>906</v>
      </c>
      <c r="O527" s="5" t="s">
        <v>753</v>
      </c>
      <c r="P527" s="5" t="s">
        <v>62</v>
      </c>
      <c r="Q527" s="5" t="s">
        <v>62</v>
      </c>
      <c r="R527" s="5" t="s">
        <v>61</v>
      </c>
      <c r="S527" s="1"/>
      <c r="T527" s="1"/>
      <c r="U527" s="1"/>
      <c r="V527" s="1">
        <v>1</v>
      </c>
      <c r="W527" s="1">
        <v>2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5" t="s">
        <v>52</v>
      </c>
      <c r="AK527" s="5" t="s">
        <v>1275</v>
      </c>
      <c r="AL527" s="5" t="s">
        <v>52</v>
      </c>
      <c r="AM527" s="5" t="s">
        <v>52</v>
      </c>
    </row>
    <row r="528" spans="1:39" ht="30" customHeight="1">
      <c r="A528" s="8" t="s">
        <v>563</v>
      </c>
      <c r="B528" s="8" t="s">
        <v>564</v>
      </c>
      <c r="C528" s="8" t="s">
        <v>565</v>
      </c>
      <c r="D528" s="9">
        <v>1.7999999999999999E-2</v>
      </c>
      <c r="E528" s="12">
        <f>단가대비표!O109</f>
        <v>0</v>
      </c>
      <c r="F528" s="13">
        <f t="shared" si="67"/>
        <v>0</v>
      </c>
      <c r="G528" s="12">
        <f>단가대비표!P109</f>
        <v>102628</v>
      </c>
      <c r="H528" s="13">
        <f t="shared" si="68"/>
        <v>1847.3</v>
      </c>
      <c r="I528" s="12">
        <f>단가대비표!V109</f>
        <v>0</v>
      </c>
      <c r="J528" s="13">
        <f t="shared" si="69"/>
        <v>0</v>
      </c>
      <c r="K528" s="12">
        <f t="shared" si="70"/>
        <v>102628</v>
      </c>
      <c r="L528" s="13">
        <f t="shared" si="70"/>
        <v>1847.3</v>
      </c>
      <c r="M528" s="8" t="s">
        <v>52</v>
      </c>
      <c r="N528" s="5" t="s">
        <v>906</v>
      </c>
      <c r="O528" s="5" t="s">
        <v>566</v>
      </c>
      <c r="P528" s="5" t="s">
        <v>62</v>
      </c>
      <c r="Q528" s="5" t="s">
        <v>62</v>
      </c>
      <c r="R528" s="5" t="s">
        <v>61</v>
      </c>
      <c r="S528" s="1"/>
      <c r="T528" s="1"/>
      <c r="U528" s="1"/>
      <c r="V528" s="1">
        <v>1</v>
      </c>
      <c r="W528" s="1">
        <v>2</v>
      </c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5" t="s">
        <v>52</v>
      </c>
      <c r="AK528" s="5" t="s">
        <v>1276</v>
      </c>
      <c r="AL528" s="5" t="s">
        <v>52</v>
      </c>
      <c r="AM528" s="5" t="s">
        <v>52</v>
      </c>
    </row>
    <row r="529" spans="1:39" ht="30" customHeight="1">
      <c r="A529" s="8" t="s">
        <v>1154</v>
      </c>
      <c r="B529" s="8" t="s">
        <v>1277</v>
      </c>
      <c r="C529" s="8" t="s">
        <v>656</v>
      </c>
      <c r="D529" s="9">
        <v>1</v>
      </c>
      <c r="E529" s="12">
        <v>0</v>
      </c>
      <c r="F529" s="13">
        <f t="shared" si="67"/>
        <v>0</v>
      </c>
      <c r="G529" s="12">
        <f>TRUNC(SUMIF(V523:V530, RIGHTB(O529, 1), H523:H530)*U529, 2)</f>
        <v>2240.3200000000002</v>
      </c>
      <c r="H529" s="13">
        <f t="shared" si="68"/>
        <v>2240.3000000000002</v>
      </c>
      <c r="I529" s="12">
        <v>0</v>
      </c>
      <c r="J529" s="13">
        <f t="shared" si="69"/>
        <v>0</v>
      </c>
      <c r="K529" s="12">
        <f t="shared" si="70"/>
        <v>2240.3000000000002</v>
      </c>
      <c r="L529" s="13">
        <f t="shared" si="70"/>
        <v>2240.3000000000002</v>
      </c>
      <c r="M529" s="8" t="s">
        <v>52</v>
      </c>
      <c r="N529" s="5" t="s">
        <v>906</v>
      </c>
      <c r="O529" s="5" t="s">
        <v>657</v>
      </c>
      <c r="P529" s="5" t="s">
        <v>62</v>
      </c>
      <c r="Q529" s="5" t="s">
        <v>62</v>
      </c>
      <c r="R529" s="5" t="s">
        <v>62</v>
      </c>
      <c r="S529" s="1">
        <v>1</v>
      </c>
      <c r="T529" s="1">
        <v>1</v>
      </c>
      <c r="U529" s="1">
        <v>0.2</v>
      </c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5" t="s">
        <v>52</v>
      </c>
      <c r="AK529" s="5" t="s">
        <v>1278</v>
      </c>
      <c r="AL529" s="5" t="s">
        <v>52</v>
      </c>
      <c r="AM529" s="5" t="s">
        <v>52</v>
      </c>
    </row>
    <row r="530" spans="1:39" ht="30" customHeight="1">
      <c r="A530" s="8" t="s">
        <v>700</v>
      </c>
      <c r="B530" s="8" t="s">
        <v>755</v>
      </c>
      <c r="C530" s="8" t="s">
        <v>656</v>
      </c>
      <c r="D530" s="9">
        <v>1</v>
      </c>
      <c r="E530" s="12">
        <v>0</v>
      </c>
      <c r="F530" s="13">
        <f t="shared" si="67"/>
        <v>0</v>
      </c>
      <c r="G530" s="12">
        <v>0</v>
      </c>
      <c r="H530" s="13">
        <f t="shared" si="68"/>
        <v>0</v>
      </c>
      <c r="I530" s="12">
        <f>TRUNC(SUMIF(W523:W530, RIGHTB(O530, 1), H523:H530)*U530, 2)</f>
        <v>224.03</v>
      </c>
      <c r="J530" s="13">
        <f t="shared" si="69"/>
        <v>224</v>
      </c>
      <c r="K530" s="12">
        <f t="shared" si="70"/>
        <v>224</v>
      </c>
      <c r="L530" s="13">
        <f t="shared" si="70"/>
        <v>224</v>
      </c>
      <c r="M530" s="8" t="s">
        <v>52</v>
      </c>
      <c r="N530" s="5" t="s">
        <v>906</v>
      </c>
      <c r="O530" s="5" t="s">
        <v>1157</v>
      </c>
      <c r="P530" s="5" t="s">
        <v>62</v>
      </c>
      <c r="Q530" s="5" t="s">
        <v>62</v>
      </c>
      <c r="R530" s="5" t="s">
        <v>62</v>
      </c>
      <c r="S530" s="1">
        <v>1</v>
      </c>
      <c r="T530" s="1">
        <v>2</v>
      </c>
      <c r="U530" s="1">
        <v>0.02</v>
      </c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5" t="s">
        <v>52</v>
      </c>
      <c r="AK530" s="5" t="s">
        <v>1279</v>
      </c>
      <c r="AL530" s="5" t="s">
        <v>52</v>
      </c>
      <c r="AM530" s="5" t="s">
        <v>52</v>
      </c>
    </row>
    <row r="531" spans="1:39" ht="30" customHeight="1">
      <c r="A531" s="8" t="s">
        <v>561</v>
      </c>
      <c r="B531" s="8" t="s">
        <v>52</v>
      </c>
      <c r="C531" s="8" t="s">
        <v>52</v>
      </c>
      <c r="D531" s="9"/>
      <c r="E531" s="12"/>
      <c r="F531" s="13">
        <f>TRUNC(SUMIF(N523:N530, N522, F523:F530),0)</f>
        <v>1947</v>
      </c>
      <c r="G531" s="12"/>
      <c r="H531" s="13">
        <f>TRUNC(SUMIF(N523:N530, N522, H523:H530),0)</f>
        <v>13441</v>
      </c>
      <c r="I531" s="12"/>
      <c r="J531" s="13">
        <f>TRUNC(SUMIF(N523:N530, N522, J523:J530),0)</f>
        <v>224</v>
      </c>
      <c r="K531" s="12"/>
      <c r="L531" s="13">
        <f>F531+H531+J531</f>
        <v>15612</v>
      </c>
      <c r="M531" s="8" t="s">
        <v>52</v>
      </c>
      <c r="N531" s="5" t="s">
        <v>71</v>
      </c>
      <c r="O531" s="5" t="s">
        <v>71</v>
      </c>
      <c r="P531" s="5" t="s">
        <v>52</v>
      </c>
      <c r="Q531" s="5" t="s">
        <v>52</v>
      </c>
      <c r="R531" s="5" t="s">
        <v>52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5" t="s">
        <v>52</v>
      </c>
      <c r="AK531" s="5" t="s">
        <v>52</v>
      </c>
      <c r="AL531" s="5" t="s">
        <v>52</v>
      </c>
      <c r="AM531" s="5" t="s">
        <v>52</v>
      </c>
    </row>
    <row r="532" spans="1:39" ht="30" customHeight="1">
      <c r="A532" s="9"/>
      <c r="B532" s="9"/>
      <c r="C532" s="9"/>
      <c r="D532" s="9"/>
      <c r="E532" s="12"/>
      <c r="F532" s="13"/>
      <c r="G532" s="12"/>
      <c r="H532" s="13"/>
      <c r="I532" s="12"/>
      <c r="J532" s="13"/>
      <c r="K532" s="12"/>
      <c r="L532" s="13"/>
      <c r="M532" s="9"/>
    </row>
    <row r="533" spans="1:39" ht="30" customHeight="1">
      <c r="A533" s="40" t="s">
        <v>1280</v>
      </c>
      <c r="B533" s="40"/>
      <c r="C533" s="40"/>
      <c r="D533" s="40"/>
      <c r="E533" s="41"/>
      <c r="F533" s="42"/>
      <c r="G533" s="41"/>
      <c r="H533" s="42"/>
      <c r="I533" s="41"/>
      <c r="J533" s="42"/>
      <c r="K533" s="41"/>
      <c r="L533" s="42"/>
      <c r="M533" s="40"/>
      <c r="N533" s="2" t="s">
        <v>911</v>
      </c>
    </row>
    <row r="534" spans="1:39" ht="30" customHeight="1">
      <c r="A534" s="8" t="s">
        <v>752</v>
      </c>
      <c r="B534" s="8" t="s">
        <v>564</v>
      </c>
      <c r="C534" s="8" t="s">
        <v>565</v>
      </c>
      <c r="D534" s="9">
        <v>1.2999999999999999E-2</v>
      </c>
      <c r="E534" s="12">
        <f>단가대비표!O117</f>
        <v>0</v>
      </c>
      <c r="F534" s="13">
        <f>TRUNC(E534*D534,1)</f>
        <v>0</v>
      </c>
      <c r="G534" s="12">
        <f>단가대비표!P117</f>
        <v>141733</v>
      </c>
      <c r="H534" s="13">
        <f>TRUNC(G534*D534,1)</f>
        <v>1842.5</v>
      </c>
      <c r="I534" s="12">
        <f>단가대비표!V117</f>
        <v>0</v>
      </c>
      <c r="J534" s="13">
        <f>TRUNC(I534*D534,1)</f>
        <v>0</v>
      </c>
      <c r="K534" s="12">
        <f t="shared" ref="K534:L538" si="71">TRUNC(E534+G534+I534,1)</f>
        <v>141733</v>
      </c>
      <c r="L534" s="13">
        <f t="shared" si="71"/>
        <v>1842.5</v>
      </c>
      <c r="M534" s="8" t="s">
        <v>52</v>
      </c>
      <c r="N534" s="5" t="s">
        <v>911</v>
      </c>
      <c r="O534" s="5" t="s">
        <v>753</v>
      </c>
      <c r="P534" s="5" t="s">
        <v>62</v>
      </c>
      <c r="Q534" s="5" t="s">
        <v>62</v>
      </c>
      <c r="R534" s="5" t="s">
        <v>61</v>
      </c>
      <c r="S534" s="1"/>
      <c r="T534" s="1"/>
      <c r="U534" s="1"/>
      <c r="V534" s="1">
        <v>1</v>
      </c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5" t="s">
        <v>52</v>
      </c>
      <c r="AK534" s="5" t="s">
        <v>1281</v>
      </c>
      <c r="AL534" s="5" t="s">
        <v>52</v>
      </c>
      <c r="AM534" s="5" t="s">
        <v>52</v>
      </c>
    </row>
    <row r="535" spans="1:39" ht="30" customHeight="1">
      <c r="A535" s="8" t="s">
        <v>563</v>
      </c>
      <c r="B535" s="8" t="s">
        <v>564</v>
      </c>
      <c r="C535" s="8" t="s">
        <v>565</v>
      </c>
      <c r="D535" s="9">
        <v>3.0000000000000001E-3</v>
      </c>
      <c r="E535" s="12">
        <f>단가대비표!O109</f>
        <v>0</v>
      </c>
      <c r="F535" s="13">
        <f>TRUNC(E535*D535,1)</f>
        <v>0</v>
      </c>
      <c r="G535" s="12">
        <f>단가대비표!P109</f>
        <v>102628</v>
      </c>
      <c r="H535" s="13">
        <f>TRUNC(G535*D535,1)</f>
        <v>307.8</v>
      </c>
      <c r="I535" s="12">
        <f>단가대비표!V109</f>
        <v>0</v>
      </c>
      <c r="J535" s="13">
        <f>TRUNC(I535*D535,1)</f>
        <v>0</v>
      </c>
      <c r="K535" s="12">
        <f t="shared" si="71"/>
        <v>102628</v>
      </c>
      <c r="L535" s="13">
        <f t="shared" si="71"/>
        <v>307.8</v>
      </c>
      <c r="M535" s="8" t="s">
        <v>52</v>
      </c>
      <c r="N535" s="5" t="s">
        <v>911</v>
      </c>
      <c r="O535" s="5" t="s">
        <v>566</v>
      </c>
      <c r="P535" s="5" t="s">
        <v>62</v>
      </c>
      <c r="Q535" s="5" t="s">
        <v>62</v>
      </c>
      <c r="R535" s="5" t="s">
        <v>61</v>
      </c>
      <c r="S535" s="1"/>
      <c r="T535" s="1"/>
      <c r="U535" s="1"/>
      <c r="V535" s="1">
        <v>1</v>
      </c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5" t="s">
        <v>52</v>
      </c>
      <c r="AK535" s="5" t="s">
        <v>1282</v>
      </c>
      <c r="AL535" s="5" t="s">
        <v>52</v>
      </c>
      <c r="AM535" s="5" t="s">
        <v>52</v>
      </c>
    </row>
    <row r="536" spans="1:39" ht="30" customHeight="1">
      <c r="A536" s="8" t="s">
        <v>752</v>
      </c>
      <c r="B536" s="8" t="s">
        <v>564</v>
      </c>
      <c r="C536" s="8" t="s">
        <v>565</v>
      </c>
      <c r="D536" s="9">
        <v>1.2999999999999999E-2</v>
      </c>
      <c r="E536" s="12">
        <f>단가대비표!O117</f>
        <v>0</v>
      </c>
      <c r="F536" s="13">
        <f>TRUNC(E536*D536,1)</f>
        <v>0</v>
      </c>
      <c r="G536" s="12">
        <f>단가대비표!P117</f>
        <v>141733</v>
      </c>
      <c r="H536" s="13">
        <f>TRUNC(G536*D536,1)</f>
        <v>1842.5</v>
      </c>
      <c r="I536" s="12">
        <f>단가대비표!V117</f>
        <v>0</v>
      </c>
      <c r="J536" s="13">
        <f>TRUNC(I536*D536,1)</f>
        <v>0</v>
      </c>
      <c r="K536" s="12">
        <f t="shared" si="71"/>
        <v>141733</v>
      </c>
      <c r="L536" s="13">
        <f t="shared" si="71"/>
        <v>1842.5</v>
      </c>
      <c r="M536" s="8" t="s">
        <v>52</v>
      </c>
      <c r="N536" s="5" t="s">
        <v>911</v>
      </c>
      <c r="O536" s="5" t="s">
        <v>753</v>
      </c>
      <c r="P536" s="5" t="s">
        <v>62</v>
      </c>
      <c r="Q536" s="5" t="s">
        <v>62</v>
      </c>
      <c r="R536" s="5" t="s">
        <v>61</v>
      </c>
      <c r="S536" s="1"/>
      <c r="T536" s="1"/>
      <c r="U536" s="1"/>
      <c r="V536" s="1">
        <v>1</v>
      </c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5" t="s">
        <v>52</v>
      </c>
      <c r="AK536" s="5" t="s">
        <v>1281</v>
      </c>
      <c r="AL536" s="5" t="s">
        <v>52</v>
      </c>
      <c r="AM536" s="5" t="s">
        <v>52</v>
      </c>
    </row>
    <row r="537" spans="1:39" ht="30" customHeight="1">
      <c r="A537" s="8" t="s">
        <v>563</v>
      </c>
      <c r="B537" s="8" t="s">
        <v>564</v>
      </c>
      <c r="C537" s="8" t="s">
        <v>565</v>
      </c>
      <c r="D537" s="9">
        <v>3.0000000000000001E-3</v>
      </c>
      <c r="E537" s="12">
        <f>단가대비표!O109</f>
        <v>0</v>
      </c>
      <c r="F537" s="13">
        <f>TRUNC(E537*D537,1)</f>
        <v>0</v>
      </c>
      <c r="G537" s="12">
        <f>단가대비표!P109</f>
        <v>102628</v>
      </c>
      <c r="H537" s="13">
        <f>TRUNC(G537*D537,1)</f>
        <v>307.8</v>
      </c>
      <c r="I537" s="12">
        <f>단가대비표!V109</f>
        <v>0</v>
      </c>
      <c r="J537" s="13">
        <f>TRUNC(I537*D537,1)</f>
        <v>0</v>
      </c>
      <c r="K537" s="12">
        <f t="shared" si="71"/>
        <v>102628</v>
      </c>
      <c r="L537" s="13">
        <f t="shared" si="71"/>
        <v>307.8</v>
      </c>
      <c r="M537" s="8" t="s">
        <v>52</v>
      </c>
      <c r="N537" s="5" t="s">
        <v>911</v>
      </c>
      <c r="O537" s="5" t="s">
        <v>566</v>
      </c>
      <c r="P537" s="5" t="s">
        <v>62</v>
      </c>
      <c r="Q537" s="5" t="s">
        <v>62</v>
      </c>
      <c r="R537" s="5" t="s">
        <v>61</v>
      </c>
      <c r="S537" s="1"/>
      <c r="T537" s="1"/>
      <c r="U537" s="1"/>
      <c r="V537" s="1">
        <v>1</v>
      </c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5" t="s">
        <v>52</v>
      </c>
      <c r="AK537" s="5" t="s">
        <v>1282</v>
      </c>
      <c r="AL537" s="5" t="s">
        <v>52</v>
      </c>
      <c r="AM537" s="5" t="s">
        <v>52</v>
      </c>
    </row>
    <row r="538" spans="1:39" ht="30" customHeight="1">
      <c r="A538" s="8" t="s">
        <v>1154</v>
      </c>
      <c r="B538" s="8" t="s">
        <v>1277</v>
      </c>
      <c r="C538" s="8" t="s">
        <v>656</v>
      </c>
      <c r="D538" s="9">
        <v>1</v>
      </c>
      <c r="E538" s="12">
        <v>0</v>
      </c>
      <c r="F538" s="13">
        <f>TRUNC(E538*D538,1)</f>
        <v>0</v>
      </c>
      <c r="G538" s="12">
        <f>TRUNC(SUMIF(V534:V538, RIGHTB(O538, 1), H534:H538)*U538, 2)</f>
        <v>860.12</v>
      </c>
      <c r="H538" s="13">
        <f>TRUNC(G538*D538,1)</f>
        <v>860.1</v>
      </c>
      <c r="I538" s="12">
        <v>0</v>
      </c>
      <c r="J538" s="13">
        <f>TRUNC(I538*D538,1)</f>
        <v>0</v>
      </c>
      <c r="K538" s="12">
        <f t="shared" si="71"/>
        <v>860.1</v>
      </c>
      <c r="L538" s="13">
        <f t="shared" si="71"/>
        <v>860.1</v>
      </c>
      <c r="M538" s="8" t="s">
        <v>52</v>
      </c>
      <c r="N538" s="5" t="s">
        <v>911</v>
      </c>
      <c r="O538" s="5" t="s">
        <v>657</v>
      </c>
      <c r="P538" s="5" t="s">
        <v>62</v>
      </c>
      <c r="Q538" s="5" t="s">
        <v>62</v>
      </c>
      <c r="R538" s="5" t="s">
        <v>62</v>
      </c>
      <c r="S538" s="1">
        <v>1</v>
      </c>
      <c r="T538" s="1">
        <v>1</v>
      </c>
      <c r="U538" s="1">
        <v>0.2</v>
      </c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5" t="s">
        <v>52</v>
      </c>
      <c r="AK538" s="5" t="s">
        <v>1283</v>
      </c>
      <c r="AL538" s="5" t="s">
        <v>52</v>
      </c>
      <c r="AM538" s="5" t="s">
        <v>52</v>
      </c>
    </row>
    <row r="539" spans="1:39" ht="30" customHeight="1">
      <c r="A539" s="8" t="s">
        <v>561</v>
      </c>
      <c r="B539" s="8" t="s">
        <v>52</v>
      </c>
      <c r="C539" s="8" t="s">
        <v>52</v>
      </c>
      <c r="D539" s="9"/>
      <c r="E539" s="12"/>
      <c r="F539" s="13">
        <f>TRUNC(SUMIF(N534:N538, N533, F534:F538),0)</f>
        <v>0</v>
      </c>
      <c r="G539" s="12"/>
      <c r="H539" s="13">
        <f>TRUNC(SUMIF(N534:N538, N533, H534:H538),0)</f>
        <v>5160</v>
      </c>
      <c r="I539" s="12"/>
      <c r="J539" s="13">
        <f>TRUNC(SUMIF(N534:N538, N533, J534:J538),0)</f>
        <v>0</v>
      </c>
      <c r="K539" s="12"/>
      <c r="L539" s="13">
        <f>F539+H539+J539</f>
        <v>5160</v>
      </c>
      <c r="M539" s="8" t="s">
        <v>52</v>
      </c>
      <c r="N539" s="5" t="s">
        <v>71</v>
      </c>
      <c r="O539" s="5" t="s">
        <v>71</v>
      </c>
      <c r="P539" s="5" t="s">
        <v>52</v>
      </c>
      <c r="Q539" s="5" t="s">
        <v>52</v>
      </c>
      <c r="R539" s="5" t="s">
        <v>52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5" t="s">
        <v>52</v>
      </c>
      <c r="AK539" s="5" t="s">
        <v>52</v>
      </c>
      <c r="AL539" s="5" t="s">
        <v>52</v>
      </c>
      <c r="AM539" s="5" t="s">
        <v>52</v>
      </c>
    </row>
    <row r="540" spans="1:39" ht="30" customHeight="1">
      <c r="A540" s="9"/>
      <c r="B540" s="9"/>
      <c r="C540" s="9"/>
      <c r="D540" s="9"/>
      <c r="E540" s="12"/>
      <c r="F540" s="13"/>
      <c r="G540" s="12"/>
      <c r="H540" s="13"/>
      <c r="I540" s="12"/>
      <c r="J540" s="13"/>
      <c r="K540" s="12"/>
      <c r="L540" s="13"/>
      <c r="M540" s="9"/>
    </row>
    <row r="541" spans="1:39" ht="30" customHeight="1">
      <c r="A541" s="40" t="s">
        <v>1284</v>
      </c>
      <c r="B541" s="40"/>
      <c r="C541" s="40"/>
      <c r="D541" s="40"/>
      <c r="E541" s="41"/>
      <c r="F541" s="42"/>
      <c r="G541" s="41"/>
      <c r="H541" s="42"/>
      <c r="I541" s="41"/>
      <c r="J541" s="42"/>
      <c r="K541" s="41"/>
      <c r="L541" s="42"/>
      <c r="M541" s="40"/>
      <c r="N541" s="2" t="s">
        <v>938</v>
      </c>
    </row>
    <row r="542" spans="1:39" ht="30" customHeight="1">
      <c r="A542" s="8" t="s">
        <v>697</v>
      </c>
      <c r="B542" s="8" t="s">
        <v>564</v>
      </c>
      <c r="C542" s="8" t="s">
        <v>565</v>
      </c>
      <c r="D542" s="9">
        <v>12.54</v>
      </c>
      <c r="E542" s="12">
        <f>단가대비표!O112</f>
        <v>0</v>
      </c>
      <c r="F542" s="13">
        <f>TRUNC(E542*D542,1)</f>
        <v>0</v>
      </c>
      <c r="G542" s="12">
        <f>단가대비표!P112</f>
        <v>156492</v>
      </c>
      <c r="H542" s="13">
        <f>TRUNC(G542*D542,1)</f>
        <v>1962409.6</v>
      </c>
      <c r="I542" s="12">
        <f>단가대비표!V112</f>
        <v>0</v>
      </c>
      <c r="J542" s="13">
        <f>TRUNC(I542*D542,1)</f>
        <v>0</v>
      </c>
      <c r="K542" s="12">
        <f>TRUNC(E542+G542+I542,1)</f>
        <v>156492</v>
      </c>
      <c r="L542" s="13">
        <f>TRUNC(F542+H542+J542,1)</f>
        <v>1962409.6</v>
      </c>
      <c r="M542" s="8" t="s">
        <v>52</v>
      </c>
      <c r="N542" s="5" t="s">
        <v>938</v>
      </c>
      <c r="O542" s="5" t="s">
        <v>698</v>
      </c>
      <c r="P542" s="5" t="s">
        <v>62</v>
      </c>
      <c r="Q542" s="5" t="s">
        <v>62</v>
      </c>
      <c r="R542" s="5" t="s">
        <v>61</v>
      </c>
      <c r="S542" s="1"/>
      <c r="T542" s="1"/>
      <c r="U542" s="1"/>
      <c r="V542" s="1">
        <v>1</v>
      </c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5" t="s">
        <v>52</v>
      </c>
      <c r="AK542" s="5" t="s">
        <v>1285</v>
      </c>
      <c r="AL542" s="5" t="s">
        <v>52</v>
      </c>
      <c r="AM542" s="5" t="s">
        <v>52</v>
      </c>
    </row>
    <row r="543" spans="1:39" ht="30" customHeight="1">
      <c r="A543" s="8" t="s">
        <v>700</v>
      </c>
      <c r="B543" s="8" t="s">
        <v>701</v>
      </c>
      <c r="C543" s="8" t="s">
        <v>656</v>
      </c>
      <c r="D543" s="9">
        <v>1</v>
      </c>
      <c r="E543" s="12">
        <f>TRUNC(SUMIF(V542:V543, RIGHTB(O543, 1), H542:H543)*U543, 2)</f>
        <v>58872.28</v>
      </c>
      <c r="F543" s="13">
        <f>TRUNC(E543*D543,1)</f>
        <v>58872.2</v>
      </c>
      <c r="G543" s="12">
        <v>0</v>
      </c>
      <c r="H543" s="13">
        <f>TRUNC(G543*D543,1)</f>
        <v>0</v>
      </c>
      <c r="I543" s="12">
        <v>0</v>
      </c>
      <c r="J543" s="13">
        <f>TRUNC(I543*D543,1)</f>
        <v>0</v>
      </c>
      <c r="K543" s="12">
        <f>TRUNC(E543+G543+I543,1)</f>
        <v>58872.2</v>
      </c>
      <c r="L543" s="13">
        <f>TRUNC(F543+H543+J543,1)</f>
        <v>58872.2</v>
      </c>
      <c r="M543" s="8" t="s">
        <v>52</v>
      </c>
      <c r="N543" s="5" t="s">
        <v>938</v>
      </c>
      <c r="O543" s="5" t="s">
        <v>657</v>
      </c>
      <c r="P543" s="5" t="s">
        <v>62</v>
      </c>
      <c r="Q543" s="5" t="s">
        <v>62</v>
      </c>
      <c r="R543" s="5" t="s">
        <v>62</v>
      </c>
      <c r="S543" s="1">
        <v>1</v>
      </c>
      <c r="T543" s="1">
        <v>0</v>
      </c>
      <c r="U543" s="1">
        <v>0.03</v>
      </c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5" t="s">
        <v>52</v>
      </c>
      <c r="AK543" s="5" t="s">
        <v>1286</v>
      </c>
      <c r="AL543" s="5" t="s">
        <v>52</v>
      </c>
      <c r="AM543" s="5" t="s">
        <v>52</v>
      </c>
    </row>
    <row r="544" spans="1:39" ht="30" customHeight="1">
      <c r="A544" s="8" t="s">
        <v>561</v>
      </c>
      <c r="B544" s="8" t="s">
        <v>52</v>
      </c>
      <c r="C544" s="8" t="s">
        <v>52</v>
      </c>
      <c r="D544" s="9"/>
      <c r="E544" s="12"/>
      <c r="F544" s="13">
        <f>TRUNC(SUMIF(N542:N543, N541, F542:F543),0)</f>
        <v>58872</v>
      </c>
      <c r="G544" s="12"/>
      <c r="H544" s="13">
        <f>TRUNC(SUMIF(N542:N543, N541, H542:H543),0)</f>
        <v>1962409</v>
      </c>
      <c r="I544" s="12"/>
      <c r="J544" s="13">
        <f>TRUNC(SUMIF(N542:N543, N541, J542:J543),0)</f>
        <v>0</v>
      </c>
      <c r="K544" s="12"/>
      <c r="L544" s="13">
        <f>F544+H544+J544</f>
        <v>2021281</v>
      </c>
      <c r="M544" s="8" t="s">
        <v>52</v>
      </c>
      <c r="N544" s="5" t="s">
        <v>71</v>
      </c>
      <c r="O544" s="5" t="s">
        <v>71</v>
      </c>
      <c r="P544" s="5" t="s">
        <v>52</v>
      </c>
      <c r="Q544" s="5" t="s">
        <v>52</v>
      </c>
      <c r="R544" s="5" t="s">
        <v>52</v>
      </c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5" t="s">
        <v>52</v>
      </c>
      <c r="AK544" s="5" t="s">
        <v>52</v>
      </c>
      <c r="AL544" s="5" t="s">
        <v>52</v>
      </c>
      <c r="AM544" s="5" t="s">
        <v>52</v>
      </c>
    </row>
    <row r="545" spans="1:39" ht="30" customHeight="1">
      <c r="A545" s="9"/>
      <c r="B545" s="9"/>
      <c r="C545" s="9"/>
      <c r="D545" s="9"/>
      <c r="E545" s="12"/>
      <c r="F545" s="13"/>
      <c r="G545" s="12"/>
      <c r="H545" s="13"/>
      <c r="I545" s="12"/>
      <c r="J545" s="13"/>
      <c r="K545" s="12"/>
      <c r="L545" s="13"/>
      <c r="M545" s="9"/>
    </row>
    <row r="546" spans="1:39" ht="30" customHeight="1">
      <c r="A546" s="40" t="s">
        <v>1287</v>
      </c>
      <c r="B546" s="40"/>
      <c r="C546" s="40"/>
      <c r="D546" s="40"/>
      <c r="E546" s="41"/>
      <c r="F546" s="42"/>
      <c r="G546" s="41"/>
      <c r="H546" s="42"/>
      <c r="I546" s="41"/>
      <c r="J546" s="42"/>
      <c r="K546" s="41"/>
      <c r="L546" s="42"/>
      <c r="M546" s="40"/>
      <c r="N546" s="2" t="s">
        <v>961</v>
      </c>
    </row>
    <row r="547" spans="1:39" ht="30" customHeight="1">
      <c r="A547" s="8" t="s">
        <v>1289</v>
      </c>
      <c r="B547" s="8" t="s">
        <v>1290</v>
      </c>
      <c r="C547" s="8" t="s">
        <v>306</v>
      </c>
      <c r="D547" s="9">
        <v>3.3</v>
      </c>
      <c r="E547" s="12">
        <f>단가대비표!O70</f>
        <v>135</v>
      </c>
      <c r="F547" s="13">
        <f>TRUNC(E547*D547,1)</f>
        <v>445.5</v>
      </c>
      <c r="G547" s="12">
        <f>단가대비표!P70</f>
        <v>0</v>
      </c>
      <c r="H547" s="13">
        <f>TRUNC(G547*D547,1)</f>
        <v>0</v>
      </c>
      <c r="I547" s="12">
        <f>단가대비표!V70</f>
        <v>0</v>
      </c>
      <c r="J547" s="13">
        <f>TRUNC(I547*D547,1)</f>
        <v>0</v>
      </c>
      <c r="K547" s="12">
        <f t="shared" ref="K547:L551" si="72">TRUNC(E547+G547+I547,1)</f>
        <v>135</v>
      </c>
      <c r="L547" s="13">
        <f t="shared" si="72"/>
        <v>445.5</v>
      </c>
      <c r="M547" s="8" t="s">
        <v>52</v>
      </c>
      <c r="N547" s="5" t="s">
        <v>961</v>
      </c>
      <c r="O547" s="5" t="s">
        <v>1291</v>
      </c>
      <c r="P547" s="5" t="s">
        <v>62</v>
      </c>
      <c r="Q547" s="5" t="s">
        <v>62</v>
      </c>
      <c r="R547" s="5" t="s">
        <v>61</v>
      </c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5" t="s">
        <v>52</v>
      </c>
      <c r="AK547" s="5" t="s">
        <v>1292</v>
      </c>
      <c r="AL547" s="5" t="s">
        <v>52</v>
      </c>
      <c r="AM547" s="5" t="s">
        <v>52</v>
      </c>
    </row>
    <row r="548" spans="1:39" ht="30" customHeight="1">
      <c r="A548" s="8" t="s">
        <v>1293</v>
      </c>
      <c r="B548" s="8" t="s">
        <v>1294</v>
      </c>
      <c r="C548" s="8" t="s">
        <v>306</v>
      </c>
      <c r="D548" s="9">
        <v>0.7</v>
      </c>
      <c r="E548" s="12">
        <f>단가대비표!O69</f>
        <v>22.8</v>
      </c>
      <c r="F548" s="13">
        <f>TRUNC(E548*D548,1)</f>
        <v>15.9</v>
      </c>
      <c r="G548" s="12">
        <f>단가대비표!P69</f>
        <v>0</v>
      </c>
      <c r="H548" s="13">
        <f>TRUNC(G548*D548,1)</f>
        <v>0</v>
      </c>
      <c r="I548" s="12">
        <f>단가대비표!V69</f>
        <v>0</v>
      </c>
      <c r="J548" s="13">
        <f>TRUNC(I548*D548,1)</f>
        <v>0</v>
      </c>
      <c r="K548" s="12">
        <f t="shared" si="72"/>
        <v>22.8</v>
      </c>
      <c r="L548" s="13">
        <f t="shared" si="72"/>
        <v>15.9</v>
      </c>
      <c r="M548" s="8" t="s">
        <v>52</v>
      </c>
      <c r="N548" s="5" t="s">
        <v>961</v>
      </c>
      <c r="O548" s="5" t="s">
        <v>1295</v>
      </c>
      <c r="P548" s="5" t="s">
        <v>62</v>
      </c>
      <c r="Q548" s="5" t="s">
        <v>62</v>
      </c>
      <c r="R548" s="5" t="s">
        <v>61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5" t="s">
        <v>52</v>
      </c>
      <c r="AK548" s="5" t="s">
        <v>1296</v>
      </c>
      <c r="AL548" s="5" t="s">
        <v>52</v>
      </c>
      <c r="AM548" s="5" t="s">
        <v>52</v>
      </c>
    </row>
    <row r="549" spans="1:39" ht="30" customHeight="1">
      <c r="A549" s="8" t="s">
        <v>697</v>
      </c>
      <c r="B549" s="8" t="s">
        <v>564</v>
      </c>
      <c r="C549" s="8" t="s">
        <v>565</v>
      </c>
      <c r="D549" s="9">
        <v>4.2000000000000003E-2</v>
      </c>
      <c r="E549" s="12">
        <f>단가대비표!O112</f>
        <v>0</v>
      </c>
      <c r="F549" s="13">
        <f>TRUNC(E549*D549,1)</f>
        <v>0</v>
      </c>
      <c r="G549" s="12">
        <f>단가대비표!P112</f>
        <v>156492</v>
      </c>
      <c r="H549" s="13">
        <f>TRUNC(G549*D549,1)</f>
        <v>6572.6</v>
      </c>
      <c r="I549" s="12">
        <f>단가대비표!V112</f>
        <v>0</v>
      </c>
      <c r="J549" s="13">
        <f>TRUNC(I549*D549,1)</f>
        <v>0</v>
      </c>
      <c r="K549" s="12">
        <f t="shared" si="72"/>
        <v>156492</v>
      </c>
      <c r="L549" s="13">
        <f t="shared" si="72"/>
        <v>6572.6</v>
      </c>
      <c r="M549" s="8" t="s">
        <v>52</v>
      </c>
      <c r="N549" s="5" t="s">
        <v>961</v>
      </c>
      <c r="O549" s="5" t="s">
        <v>698</v>
      </c>
      <c r="P549" s="5" t="s">
        <v>62</v>
      </c>
      <c r="Q549" s="5" t="s">
        <v>62</v>
      </c>
      <c r="R549" s="5" t="s">
        <v>61</v>
      </c>
      <c r="S549" s="1"/>
      <c r="T549" s="1"/>
      <c r="U549" s="1"/>
      <c r="V549" s="1">
        <v>1</v>
      </c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5" t="s">
        <v>52</v>
      </c>
      <c r="AK549" s="5" t="s">
        <v>1297</v>
      </c>
      <c r="AL549" s="5" t="s">
        <v>52</v>
      </c>
      <c r="AM549" s="5" t="s">
        <v>52</v>
      </c>
    </row>
    <row r="550" spans="1:39" ht="30" customHeight="1">
      <c r="A550" s="8" t="s">
        <v>563</v>
      </c>
      <c r="B550" s="8" t="s">
        <v>564</v>
      </c>
      <c r="C550" s="8" t="s">
        <v>565</v>
      </c>
      <c r="D550" s="9">
        <v>2.9000000000000001E-2</v>
      </c>
      <c r="E550" s="12">
        <f>단가대비표!O109</f>
        <v>0</v>
      </c>
      <c r="F550" s="13">
        <f>TRUNC(E550*D550,1)</f>
        <v>0</v>
      </c>
      <c r="G550" s="12">
        <f>단가대비표!P109</f>
        <v>102628</v>
      </c>
      <c r="H550" s="13">
        <f>TRUNC(G550*D550,1)</f>
        <v>2976.2</v>
      </c>
      <c r="I550" s="12">
        <f>단가대비표!V109</f>
        <v>0</v>
      </c>
      <c r="J550" s="13">
        <f>TRUNC(I550*D550,1)</f>
        <v>0</v>
      </c>
      <c r="K550" s="12">
        <f t="shared" si="72"/>
        <v>102628</v>
      </c>
      <c r="L550" s="13">
        <f t="shared" si="72"/>
        <v>2976.2</v>
      </c>
      <c r="M550" s="8" t="s">
        <v>52</v>
      </c>
      <c r="N550" s="5" t="s">
        <v>961</v>
      </c>
      <c r="O550" s="5" t="s">
        <v>566</v>
      </c>
      <c r="P550" s="5" t="s">
        <v>62</v>
      </c>
      <c r="Q550" s="5" t="s">
        <v>62</v>
      </c>
      <c r="R550" s="5" t="s">
        <v>61</v>
      </c>
      <c r="S550" s="1"/>
      <c r="T550" s="1"/>
      <c r="U550" s="1"/>
      <c r="V550" s="1">
        <v>1</v>
      </c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5" t="s">
        <v>52</v>
      </c>
      <c r="AK550" s="5" t="s">
        <v>1298</v>
      </c>
      <c r="AL550" s="5" t="s">
        <v>52</v>
      </c>
      <c r="AM550" s="5" t="s">
        <v>52</v>
      </c>
    </row>
    <row r="551" spans="1:39" ht="30" customHeight="1">
      <c r="A551" s="8" t="s">
        <v>700</v>
      </c>
      <c r="B551" s="8" t="s">
        <v>701</v>
      </c>
      <c r="C551" s="8" t="s">
        <v>656</v>
      </c>
      <c r="D551" s="9">
        <v>1</v>
      </c>
      <c r="E551" s="12">
        <v>0</v>
      </c>
      <c r="F551" s="13">
        <f>TRUNC(E551*D551,1)</f>
        <v>0</v>
      </c>
      <c r="G551" s="12">
        <v>0</v>
      </c>
      <c r="H551" s="13">
        <f>TRUNC(G551*D551,1)</f>
        <v>0</v>
      </c>
      <c r="I551" s="12">
        <f>TRUNC(SUMIF(V547:V551, RIGHTB(O551, 1), H547:H551)*U551, 2)</f>
        <v>286.45999999999998</v>
      </c>
      <c r="J551" s="13">
        <f>TRUNC(I551*D551,1)</f>
        <v>286.39999999999998</v>
      </c>
      <c r="K551" s="12">
        <f t="shared" si="72"/>
        <v>286.39999999999998</v>
      </c>
      <c r="L551" s="13">
        <f t="shared" si="72"/>
        <v>286.39999999999998</v>
      </c>
      <c r="M551" s="8" t="s">
        <v>52</v>
      </c>
      <c r="N551" s="5" t="s">
        <v>961</v>
      </c>
      <c r="O551" s="5" t="s">
        <v>657</v>
      </c>
      <c r="P551" s="5" t="s">
        <v>62</v>
      </c>
      <c r="Q551" s="5" t="s">
        <v>62</v>
      </c>
      <c r="R551" s="5" t="s">
        <v>62</v>
      </c>
      <c r="S551" s="1">
        <v>1</v>
      </c>
      <c r="T551" s="1">
        <v>2</v>
      </c>
      <c r="U551" s="1">
        <v>0.03</v>
      </c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5" t="s">
        <v>52</v>
      </c>
      <c r="AK551" s="5" t="s">
        <v>1299</v>
      </c>
      <c r="AL551" s="5" t="s">
        <v>52</v>
      </c>
      <c r="AM551" s="5" t="s">
        <v>52</v>
      </c>
    </row>
    <row r="552" spans="1:39" ht="30" customHeight="1">
      <c r="A552" s="8" t="s">
        <v>561</v>
      </c>
      <c r="B552" s="8" t="s">
        <v>52</v>
      </c>
      <c r="C552" s="8" t="s">
        <v>52</v>
      </c>
      <c r="D552" s="9"/>
      <c r="E552" s="12"/>
      <c r="F552" s="13">
        <f>TRUNC(SUMIF(N547:N551, N546, F547:F551),0)</f>
        <v>461</v>
      </c>
      <c r="G552" s="12"/>
      <c r="H552" s="13">
        <f>TRUNC(SUMIF(N547:N551, N546, H547:H551),0)</f>
        <v>9548</v>
      </c>
      <c r="I552" s="12"/>
      <c r="J552" s="13">
        <f>TRUNC(SUMIF(N547:N551, N546, J547:J551),0)</f>
        <v>286</v>
      </c>
      <c r="K552" s="12"/>
      <c r="L552" s="13">
        <f>F552+H552+J552</f>
        <v>10295</v>
      </c>
      <c r="M552" s="8" t="s">
        <v>52</v>
      </c>
      <c r="N552" s="5" t="s">
        <v>71</v>
      </c>
      <c r="O552" s="5" t="s">
        <v>71</v>
      </c>
      <c r="P552" s="5" t="s">
        <v>52</v>
      </c>
      <c r="Q552" s="5" t="s">
        <v>52</v>
      </c>
      <c r="R552" s="5" t="s">
        <v>52</v>
      </c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5" t="s">
        <v>52</v>
      </c>
      <c r="AK552" s="5" t="s">
        <v>52</v>
      </c>
      <c r="AL552" s="5" t="s">
        <v>52</v>
      </c>
      <c r="AM552" s="5" t="s">
        <v>52</v>
      </c>
    </row>
    <row r="553" spans="1:39" ht="30" customHeight="1">
      <c r="A553" s="9"/>
      <c r="B553" s="9"/>
      <c r="C553" s="9"/>
      <c r="D553" s="9"/>
      <c r="E553" s="12"/>
      <c r="F553" s="13"/>
      <c r="G553" s="12"/>
      <c r="H553" s="13"/>
      <c r="I553" s="12"/>
      <c r="J553" s="13"/>
      <c r="K553" s="12"/>
      <c r="L553" s="13"/>
      <c r="M553" s="9"/>
    </row>
    <row r="554" spans="1:39" ht="30" customHeight="1">
      <c r="A554" s="40" t="s">
        <v>1300</v>
      </c>
      <c r="B554" s="40"/>
      <c r="C554" s="40"/>
      <c r="D554" s="40"/>
      <c r="E554" s="41"/>
      <c r="F554" s="42"/>
      <c r="G554" s="41"/>
      <c r="H554" s="42"/>
      <c r="I554" s="41"/>
      <c r="J554" s="42"/>
      <c r="K554" s="41"/>
      <c r="L554" s="42"/>
      <c r="M554" s="40"/>
      <c r="N554" s="2" t="s">
        <v>1007</v>
      </c>
    </row>
    <row r="555" spans="1:39" ht="30" customHeight="1">
      <c r="A555" s="8" t="s">
        <v>1022</v>
      </c>
      <c r="B555" s="8" t="s">
        <v>564</v>
      </c>
      <c r="C555" s="8" t="s">
        <v>565</v>
      </c>
      <c r="D555" s="9">
        <v>4.2999999999999997E-2</v>
      </c>
      <c r="E555" s="12">
        <f>단가대비표!O118</f>
        <v>0</v>
      </c>
      <c r="F555" s="13">
        <f>TRUNC(E555*D555,1)</f>
        <v>0</v>
      </c>
      <c r="G555" s="12">
        <f>단가대비표!P118</f>
        <v>154536</v>
      </c>
      <c r="H555" s="13">
        <f>TRUNC(G555*D555,1)</f>
        <v>6645</v>
      </c>
      <c r="I555" s="12">
        <f>단가대비표!V118</f>
        <v>0</v>
      </c>
      <c r="J555" s="13">
        <f>TRUNC(I555*D555,1)</f>
        <v>0</v>
      </c>
      <c r="K555" s="12">
        <f t="shared" ref="K555:L557" si="73">TRUNC(E555+G555+I555,1)</f>
        <v>154536</v>
      </c>
      <c r="L555" s="13">
        <f t="shared" si="73"/>
        <v>6645</v>
      </c>
      <c r="M555" s="8" t="s">
        <v>52</v>
      </c>
      <c r="N555" s="5" t="s">
        <v>1007</v>
      </c>
      <c r="O555" s="5" t="s">
        <v>1023</v>
      </c>
      <c r="P555" s="5" t="s">
        <v>62</v>
      </c>
      <c r="Q555" s="5" t="s">
        <v>62</v>
      </c>
      <c r="R555" s="5" t="s">
        <v>61</v>
      </c>
      <c r="S555" s="1"/>
      <c r="T555" s="1"/>
      <c r="U555" s="1"/>
      <c r="V555" s="1">
        <v>1</v>
      </c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5" t="s">
        <v>52</v>
      </c>
      <c r="AK555" s="5" t="s">
        <v>1301</v>
      </c>
      <c r="AL555" s="5" t="s">
        <v>52</v>
      </c>
      <c r="AM555" s="5" t="s">
        <v>52</v>
      </c>
    </row>
    <row r="556" spans="1:39" ht="30" customHeight="1">
      <c r="A556" s="8" t="s">
        <v>563</v>
      </c>
      <c r="B556" s="8" t="s">
        <v>564</v>
      </c>
      <c r="C556" s="8" t="s">
        <v>565</v>
      </c>
      <c r="D556" s="9">
        <v>4.0000000000000001E-3</v>
      </c>
      <c r="E556" s="12">
        <f>단가대비표!O109</f>
        <v>0</v>
      </c>
      <c r="F556" s="13">
        <f>TRUNC(E556*D556,1)</f>
        <v>0</v>
      </c>
      <c r="G556" s="12">
        <f>단가대비표!P109</f>
        <v>102628</v>
      </c>
      <c r="H556" s="13">
        <f>TRUNC(G556*D556,1)</f>
        <v>410.5</v>
      </c>
      <c r="I556" s="12">
        <f>단가대비표!V109</f>
        <v>0</v>
      </c>
      <c r="J556" s="13">
        <f>TRUNC(I556*D556,1)</f>
        <v>0</v>
      </c>
      <c r="K556" s="12">
        <f t="shared" si="73"/>
        <v>102628</v>
      </c>
      <c r="L556" s="13">
        <f t="shared" si="73"/>
        <v>410.5</v>
      </c>
      <c r="M556" s="8" t="s">
        <v>52</v>
      </c>
      <c r="N556" s="5" t="s">
        <v>1007</v>
      </c>
      <c r="O556" s="5" t="s">
        <v>566</v>
      </c>
      <c r="P556" s="5" t="s">
        <v>62</v>
      </c>
      <c r="Q556" s="5" t="s">
        <v>62</v>
      </c>
      <c r="R556" s="5" t="s">
        <v>61</v>
      </c>
      <c r="S556" s="1"/>
      <c r="T556" s="1"/>
      <c r="U556" s="1"/>
      <c r="V556" s="1">
        <v>1</v>
      </c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5" t="s">
        <v>52</v>
      </c>
      <c r="AK556" s="5" t="s">
        <v>1302</v>
      </c>
      <c r="AL556" s="5" t="s">
        <v>52</v>
      </c>
      <c r="AM556" s="5" t="s">
        <v>52</v>
      </c>
    </row>
    <row r="557" spans="1:39" ht="30" customHeight="1">
      <c r="A557" s="8" t="s">
        <v>700</v>
      </c>
      <c r="B557" s="8" t="s">
        <v>1303</v>
      </c>
      <c r="C557" s="8" t="s">
        <v>656</v>
      </c>
      <c r="D557" s="9">
        <v>1</v>
      </c>
      <c r="E557" s="12">
        <v>0</v>
      </c>
      <c r="F557" s="13">
        <f>TRUNC(E557*D557,1)</f>
        <v>0</v>
      </c>
      <c r="G557" s="12">
        <v>0</v>
      </c>
      <c r="H557" s="13">
        <f>TRUNC(G557*D557,1)</f>
        <v>0</v>
      </c>
      <c r="I557" s="12">
        <f>TRUNC(SUMIF(V555:V557, RIGHTB(O557, 1), H555:H557)*U557, 2)</f>
        <v>423.33</v>
      </c>
      <c r="J557" s="13">
        <f>TRUNC(I557*D557,1)</f>
        <v>423.3</v>
      </c>
      <c r="K557" s="12">
        <f t="shared" si="73"/>
        <v>423.3</v>
      </c>
      <c r="L557" s="13">
        <f t="shared" si="73"/>
        <v>423.3</v>
      </c>
      <c r="M557" s="8" t="s">
        <v>52</v>
      </c>
      <c r="N557" s="5" t="s">
        <v>1007</v>
      </c>
      <c r="O557" s="5" t="s">
        <v>657</v>
      </c>
      <c r="P557" s="5" t="s">
        <v>62</v>
      </c>
      <c r="Q557" s="5" t="s">
        <v>62</v>
      </c>
      <c r="R557" s="5" t="s">
        <v>62</v>
      </c>
      <c r="S557" s="1">
        <v>1</v>
      </c>
      <c r="T557" s="1">
        <v>2</v>
      </c>
      <c r="U557" s="1">
        <v>0.06</v>
      </c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5" t="s">
        <v>52</v>
      </c>
      <c r="AK557" s="5" t="s">
        <v>1304</v>
      </c>
      <c r="AL557" s="5" t="s">
        <v>52</v>
      </c>
      <c r="AM557" s="5" t="s">
        <v>52</v>
      </c>
    </row>
    <row r="558" spans="1:39" ht="30" customHeight="1">
      <c r="A558" s="8" t="s">
        <v>561</v>
      </c>
      <c r="B558" s="8" t="s">
        <v>52</v>
      </c>
      <c r="C558" s="8" t="s">
        <v>52</v>
      </c>
      <c r="D558" s="9"/>
      <c r="E558" s="12"/>
      <c r="F558" s="13">
        <f>TRUNC(SUMIF(N555:N557, N554, F555:F557),0)</f>
        <v>0</v>
      </c>
      <c r="G558" s="12"/>
      <c r="H558" s="13">
        <f>TRUNC(SUMIF(N555:N557, N554, H555:H557),0)</f>
        <v>7055</v>
      </c>
      <c r="I558" s="12"/>
      <c r="J558" s="13">
        <f>TRUNC(SUMIF(N555:N557, N554, J555:J557),0)</f>
        <v>423</v>
      </c>
      <c r="K558" s="12"/>
      <c r="L558" s="13">
        <f>F558+H558+J558</f>
        <v>7478</v>
      </c>
      <c r="M558" s="8" t="s">
        <v>52</v>
      </c>
      <c r="N558" s="5" t="s">
        <v>71</v>
      </c>
      <c r="O558" s="5" t="s">
        <v>71</v>
      </c>
      <c r="P558" s="5" t="s">
        <v>52</v>
      </c>
      <c r="Q558" s="5" t="s">
        <v>52</v>
      </c>
      <c r="R558" s="5" t="s">
        <v>52</v>
      </c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5" t="s">
        <v>52</v>
      </c>
      <c r="AK558" s="5" t="s">
        <v>52</v>
      </c>
      <c r="AL558" s="5" t="s">
        <v>52</v>
      </c>
      <c r="AM558" s="5" t="s">
        <v>52</v>
      </c>
    </row>
  </sheetData>
  <mergeCells count="124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4:M4"/>
    <mergeCell ref="A17:M17"/>
    <mergeCell ref="A21:M21"/>
    <mergeCell ref="A26:M26"/>
    <mergeCell ref="A32:M32"/>
    <mergeCell ref="A37:M37"/>
    <mergeCell ref="AF2:AF3"/>
    <mergeCell ref="AG2:AG3"/>
    <mergeCell ref="AH2:AH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73:M73"/>
    <mergeCell ref="A79:M79"/>
    <mergeCell ref="A85:M85"/>
    <mergeCell ref="A91:M91"/>
    <mergeCell ref="A96:M96"/>
    <mergeCell ref="A100:M100"/>
    <mergeCell ref="A43:M43"/>
    <mergeCell ref="A47:M47"/>
    <mergeCell ref="A51:M51"/>
    <mergeCell ref="A56:M56"/>
    <mergeCell ref="A61:M61"/>
    <mergeCell ref="A66:M66"/>
    <mergeCell ref="A130:M130"/>
    <mergeCell ref="A135:M135"/>
    <mergeCell ref="A146:M146"/>
    <mergeCell ref="A151:M151"/>
    <mergeCell ref="A159:M159"/>
    <mergeCell ref="A164:M164"/>
    <mergeCell ref="A105:M105"/>
    <mergeCell ref="A109:M109"/>
    <mergeCell ref="A113:M113"/>
    <mergeCell ref="A117:M117"/>
    <mergeCell ref="A122:M122"/>
    <mergeCell ref="A126:M126"/>
    <mergeCell ref="A201:M201"/>
    <mergeCell ref="A206:M206"/>
    <mergeCell ref="A211:M211"/>
    <mergeCell ref="A216:M216"/>
    <mergeCell ref="A221:M221"/>
    <mergeCell ref="A226:M226"/>
    <mergeCell ref="A170:M170"/>
    <mergeCell ref="A176:M176"/>
    <mergeCell ref="A181:M181"/>
    <mergeCell ref="A186:M186"/>
    <mergeCell ref="A191:M191"/>
    <mergeCell ref="A196:M196"/>
    <mergeCell ref="A284:M284"/>
    <mergeCell ref="A291:M291"/>
    <mergeCell ref="A300:M300"/>
    <mergeCell ref="A307:M307"/>
    <mergeCell ref="A322:M322"/>
    <mergeCell ref="A327:M327"/>
    <mergeCell ref="A240:M240"/>
    <mergeCell ref="A246:M246"/>
    <mergeCell ref="A252:M252"/>
    <mergeCell ref="A259:M259"/>
    <mergeCell ref="A270:M270"/>
    <mergeCell ref="A277:M277"/>
    <mergeCell ref="A366:M366"/>
    <mergeCell ref="A371:M371"/>
    <mergeCell ref="A376:M376"/>
    <mergeCell ref="A383:M383"/>
    <mergeCell ref="A387:M387"/>
    <mergeCell ref="A392:M392"/>
    <mergeCell ref="A332:M332"/>
    <mergeCell ref="A338:M338"/>
    <mergeCell ref="A342:M342"/>
    <mergeCell ref="A348:M348"/>
    <mergeCell ref="A355:M355"/>
    <mergeCell ref="A359:M359"/>
    <mergeCell ref="A432:M432"/>
    <mergeCell ref="A436:M436"/>
    <mergeCell ref="A442:M442"/>
    <mergeCell ref="A449:M449"/>
    <mergeCell ref="A467:M467"/>
    <mergeCell ref="A473:M473"/>
    <mergeCell ref="A396:M396"/>
    <mergeCell ref="A402:M402"/>
    <mergeCell ref="A407:M407"/>
    <mergeCell ref="A414:M414"/>
    <mergeCell ref="A421:M421"/>
    <mergeCell ref="A427:M427"/>
    <mergeCell ref="A512:M512"/>
    <mergeCell ref="A522:M522"/>
    <mergeCell ref="A533:M533"/>
    <mergeCell ref="A541:M541"/>
    <mergeCell ref="A546:M546"/>
    <mergeCell ref="A554:M554"/>
    <mergeCell ref="A478:M478"/>
    <mergeCell ref="A483:M483"/>
    <mergeCell ref="A491:M491"/>
    <mergeCell ref="A496:M496"/>
    <mergeCell ref="A502:M502"/>
    <mergeCell ref="A508:M508"/>
  </mergeCells>
  <phoneticPr fontId="1" type="noConversion"/>
  <pageMargins left="0.78740157480314954" right="0" top="0.39370078740157477" bottom="0.39370078740157477" header="0" footer="0"/>
  <pageSetup paperSize="9" scale="6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topLeftCell="B1" workbookViewId="0"/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38" t="s">
        <v>1305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30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30" customHeight="1">
      <c r="A3" s="3" t="s">
        <v>505</v>
      </c>
      <c r="B3" s="3" t="s">
        <v>2</v>
      </c>
      <c r="C3" s="3" t="s">
        <v>3</v>
      </c>
      <c r="D3" s="3" t="s">
        <v>4</v>
      </c>
      <c r="E3" s="3" t="s">
        <v>506</v>
      </c>
      <c r="F3" s="3" t="s">
        <v>507</v>
      </c>
      <c r="G3" s="3" t="s">
        <v>508</v>
      </c>
      <c r="H3" s="3" t="s">
        <v>509</v>
      </c>
      <c r="I3" s="3" t="s">
        <v>510</v>
      </c>
      <c r="J3" s="3" t="s">
        <v>1306</v>
      </c>
      <c r="K3" s="2" t="s">
        <v>1307</v>
      </c>
    </row>
    <row r="4" spans="1:11" ht="30" customHeight="1">
      <c r="A4" s="8" t="s">
        <v>621</v>
      </c>
      <c r="B4" s="8" t="s">
        <v>618</v>
      </c>
      <c r="C4" s="8" t="s">
        <v>619</v>
      </c>
      <c r="D4" s="8" t="s">
        <v>96</v>
      </c>
      <c r="E4" s="14">
        <v>2750</v>
      </c>
      <c r="F4" s="14">
        <v>3082</v>
      </c>
      <c r="G4" s="14">
        <v>1814</v>
      </c>
      <c r="H4" s="14">
        <v>7646</v>
      </c>
      <c r="I4" s="8" t="s">
        <v>620</v>
      </c>
      <c r="J4" s="8" t="s">
        <v>52</v>
      </c>
      <c r="K4" s="5" t="s">
        <v>621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/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38" t="s">
        <v>1308</v>
      </c>
      <c r="B1" s="38"/>
      <c r="C1" s="38"/>
      <c r="D1" s="38"/>
      <c r="E1" s="38"/>
      <c r="F1" s="38"/>
    </row>
    <row r="2" spans="1:12" ht="30" customHeight="1">
      <c r="A2" s="31" t="s">
        <v>1</v>
      </c>
      <c r="B2" s="31"/>
      <c r="C2" s="31"/>
      <c r="D2" s="31"/>
      <c r="E2" s="31"/>
      <c r="F2" s="31"/>
    </row>
    <row r="3" spans="1:12" ht="30" customHeight="1">
      <c r="A3" s="3" t="s">
        <v>1309</v>
      </c>
      <c r="B3" s="3" t="s">
        <v>506</v>
      </c>
      <c r="C3" s="3" t="s">
        <v>507</v>
      </c>
      <c r="D3" s="3" t="s">
        <v>508</v>
      </c>
      <c r="E3" s="3" t="s">
        <v>509</v>
      </c>
      <c r="F3" s="3" t="s">
        <v>1306</v>
      </c>
      <c r="G3" s="2" t="s">
        <v>1307</v>
      </c>
      <c r="H3" s="2" t="s">
        <v>1310</v>
      </c>
      <c r="I3" s="2" t="s">
        <v>1311</v>
      </c>
      <c r="J3" s="2" t="s">
        <v>1312</v>
      </c>
      <c r="K3" s="2" t="s">
        <v>4</v>
      </c>
      <c r="L3" s="2" t="s">
        <v>5</v>
      </c>
    </row>
    <row r="4" spans="1:12" ht="20.100000000000001" customHeight="1">
      <c r="A4" s="15" t="s">
        <v>1313</v>
      </c>
      <c r="B4" s="15"/>
      <c r="C4" s="15"/>
      <c r="D4" s="15"/>
      <c r="E4" s="15"/>
      <c r="F4" s="16" t="s">
        <v>52</v>
      </c>
      <c r="G4" s="2" t="s">
        <v>621</v>
      </c>
      <c r="I4" s="2" t="s">
        <v>618</v>
      </c>
      <c r="J4" s="2" t="s">
        <v>619</v>
      </c>
      <c r="K4" s="2" t="s">
        <v>96</v>
      </c>
    </row>
    <row r="5" spans="1:12" ht="20.100000000000001" customHeight="1">
      <c r="A5" s="17" t="s">
        <v>52</v>
      </c>
      <c r="B5" s="18"/>
      <c r="C5" s="18"/>
      <c r="D5" s="18"/>
      <c r="E5" s="18"/>
      <c r="F5" s="17" t="s">
        <v>52</v>
      </c>
      <c r="G5" s="2" t="s">
        <v>621</v>
      </c>
      <c r="H5" s="2" t="s">
        <v>1314</v>
      </c>
      <c r="I5" s="2" t="s">
        <v>52</v>
      </c>
      <c r="J5" s="2" t="s">
        <v>52</v>
      </c>
      <c r="K5" s="2" t="s">
        <v>96</v>
      </c>
      <c r="L5">
        <v>1</v>
      </c>
    </row>
    <row r="6" spans="1:12" ht="20.100000000000001" customHeight="1">
      <c r="A6" s="17" t="s">
        <v>1315</v>
      </c>
      <c r="B6" s="18">
        <v>0</v>
      </c>
      <c r="C6" s="18">
        <v>0</v>
      </c>
      <c r="D6" s="18">
        <v>0</v>
      </c>
      <c r="E6" s="18">
        <v>0</v>
      </c>
      <c r="F6" s="17" t="s">
        <v>52</v>
      </c>
      <c r="G6" s="2" t="s">
        <v>621</v>
      </c>
      <c r="H6" s="2" t="s">
        <v>1316</v>
      </c>
      <c r="I6" s="2" t="s">
        <v>1317</v>
      </c>
      <c r="J6" s="2" t="s">
        <v>52</v>
      </c>
      <c r="K6" s="2" t="s">
        <v>52</v>
      </c>
    </row>
    <row r="7" spans="1:12" ht="20.100000000000001" customHeight="1">
      <c r="A7" s="17" t="s">
        <v>1318</v>
      </c>
      <c r="B7" s="18">
        <v>0</v>
      </c>
      <c r="C7" s="18">
        <v>0</v>
      </c>
      <c r="D7" s="18">
        <v>0</v>
      </c>
      <c r="E7" s="18">
        <v>0</v>
      </c>
      <c r="F7" s="17" t="s">
        <v>52</v>
      </c>
      <c r="G7" s="2" t="s">
        <v>621</v>
      </c>
      <c r="H7" s="2" t="s">
        <v>1316</v>
      </c>
      <c r="I7" s="2" t="s">
        <v>1319</v>
      </c>
      <c r="J7" s="2" t="s">
        <v>52</v>
      </c>
      <c r="K7" s="2" t="s">
        <v>52</v>
      </c>
    </row>
    <row r="8" spans="1:12" ht="20.100000000000001" customHeight="1">
      <c r="A8" s="17" t="s">
        <v>1320</v>
      </c>
      <c r="B8" s="18">
        <v>0</v>
      </c>
      <c r="C8" s="18">
        <v>0</v>
      </c>
      <c r="D8" s="18">
        <v>0</v>
      </c>
      <c r="E8" s="18">
        <v>0</v>
      </c>
      <c r="F8" s="17" t="s">
        <v>52</v>
      </c>
      <c r="G8" s="2" t="s">
        <v>621</v>
      </c>
      <c r="H8" s="2" t="s">
        <v>1316</v>
      </c>
      <c r="I8" s="2" t="s">
        <v>1321</v>
      </c>
      <c r="J8" s="2" t="s">
        <v>52</v>
      </c>
      <c r="K8" s="2" t="s">
        <v>52</v>
      </c>
    </row>
    <row r="9" spans="1:12" ht="20.100000000000001" customHeight="1">
      <c r="A9" s="17" t="s">
        <v>1322</v>
      </c>
      <c r="B9" s="18">
        <v>0</v>
      </c>
      <c r="C9" s="18">
        <v>0</v>
      </c>
      <c r="D9" s="18">
        <v>0</v>
      </c>
      <c r="E9" s="18">
        <v>0</v>
      </c>
      <c r="F9" s="17" t="s">
        <v>52</v>
      </c>
      <c r="G9" s="2" t="s">
        <v>621</v>
      </c>
      <c r="H9" s="2" t="s">
        <v>1316</v>
      </c>
      <c r="I9" s="2" t="s">
        <v>1323</v>
      </c>
      <c r="J9" s="2" t="s">
        <v>52</v>
      </c>
      <c r="K9" s="2" t="s">
        <v>52</v>
      </c>
    </row>
    <row r="10" spans="1:12" ht="20.100000000000001" customHeight="1">
      <c r="A10" s="17" t="s">
        <v>1324</v>
      </c>
      <c r="B10" s="18">
        <v>0</v>
      </c>
      <c r="C10" s="18">
        <v>0</v>
      </c>
      <c r="D10" s="18">
        <v>0</v>
      </c>
      <c r="E10" s="18">
        <v>0</v>
      </c>
      <c r="F10" s="17" t="s">
        <v>52</v>
      </c>
      <c r="G10" s="2" t="s">
        <v>621</v>
      </c>
      <c r="H10" s="2" t="s">
        <v>1316</v>
      </c>
      <c r="I10" s="2" t="s">
        <v>52</v>
      </c>
      <c r="J10" s="2" t="s">
        <v>52</v>
      </c>
      <c r="K10" s="2" t="s">
        <v>52</v>
      </c>
    </row>
    <row r="11" spans="1:12" ht="20.100000000000001" customHeight="1">
      <c r="A11" s="17" t="s">
        <v>1325</v>
      </c>
      <c r="B11" s="18">
        <v>0</v>
      </c>
      <c r="C11" s="18">
        <v>0</v>
      </c>
      <c r="D11" s="18">
        <v>0</v>
      </c>
      <c r="E11" s="18">
        <v>0</v>
      </c>
      <c r="F11" s="17" t="s">
        <v>52</v>
      </c>
      <c r="G11" s="2" t="s">
        <v>621</v>
      </c>
      <c r="H11" s="2" t="s">
        <v>1316</v>
      </c>
      <c r="I11" s="2" t="s">
        <v>1326</v>
      </c>
      <c r="J11" s="2" t="s">
        <v>52</v>
      </c>
      <c r="K11" s="2" t="s">
        <v>52</v>
      </c>
    </row>
    <row r="12" spans="1:12" ht="20.100000000000001" customHeight="1">
      <c r="A12" s="17" t="s">
        <v>1327</v>
      </c>
      <c r="B12" s="18">
        <v>0</v>
      </c>
      <c r="C12" s="18">
        <v>0</v>
      </c>
      <c r="D12" s="18">
        <v>0</v>
      </c>
      <c r="E12" s="18">
        <v>0</v>
      </c>
      <c r="F12" s="17" t="s">
        <v>52</v>
      </c>
      <c r="G12" s="2" t="s">
        <v>621</v>
      </c>
      <c r="H12" s="2" t="s">
        <v>1316</v>
      </c>
      <c r="I12" s="2" t="s">
        <v>1328</v>
      </c>
      <c r="J12" s="2" t="s">
        <v>52</v>
      </c>
      <c r="K12" s="2" t="s">
        <v>52</v>
      </c>
    </row>
    <row r="13" spans="1:12" ht="20.100000000000001" customHeight="1">
      <c r="A13" s="17" t="s">
        <v>1329</v>
      </c>
      <c r="B13" s="18">
        <v>0</v>
      </c>
      <c r="C13" s="18">
        <v>0</v>
      </c>
      <c r="D13" s="18">
        <v>0</v>
      </c>
      <c r="E13" s="18">
        <v>0</v>
      </c>
      <c r="F13" s="17" t="s">
        <v>52</v>
      </c>
      <c r="G13" s="2" t="s">
        <v>621</v>
      </c>
      <c r="H13" s="2" t="s">
        <v>1316</v>
      </c>
      <c r="I13" s="2" t="s">
        <v>1330</v>
      </c>
      <c r="J13" s="2" t="s">
        <v>52</v>
      </c>
      <c r="K13" s="2" t="s">
        <v>52</v>
      </c>
    </row>
    <row r="14" spans="1:12" ht="20.100000000000001" customHeight="1">
      <c r="A14" s="17" t="s">
        <v>1331</v>
      </c>
      <c r="B14" s="18">
        <v>0</v>
      </c>
      <c r="C14" s="18">
        <v>0</v>
      </c>
      <c r="D14" s="18">
        <v>0</v>
      </c>
      <c r="E14" s="18">
        <v>0</v>
      </c>
      <c r="F14" s="17" t="s">
        <v>52</v>
      </c>
      <c r="G14" s="2" t="s">
        <v>621</v>
      </c>
      <c r="H14" s="2" t="s">
        <v>1316</v>
      </c>
      <c r="I14" s="2" t="s">
        <v>1332</v>
      </c>
      <c r="J14" s="2" t="s">
        <v>52</v>
      </c>
      <c r="K14" s="2" t="s">
        <v>52</v>
      </c>
    </row>
    <row r="15" spans="1:12" ht="20.100000000000001" customHeight="1">
      <c r="A15" s="17" t="s">
        <v>1333</v>
      </c>
      <c r="B15" s="18">
        <v>0</v>
      </c>
      <c r="C15" s="18">
        <v>0</v>
      </c>
      <c r="D15" s="18">
        <v>0</v>
      </c>
      <c r="E15" s="18">
        <v>0</v>
      </c>
      <c r="F15" s="17" t="s">
        <v>52</v>
      </c>
      <c r="G15" s="2" t="s">
        <v>621</v>
      </c>
      <c r="H15" s="2" t="s">
        <v>1316</v>
      </c>
      <c r="I15" s="2" t="s">
        <v>1334</v>
      </c>
      <c r="J15" s="2" t="s">
        <v>52</v>
      </c>
      <c r="K15" s="2" t="s">
        <v>52</v>
      </c>
    </row>
    <row r="16" spans="1:12" ht="20.100000000000001" customHeight="1">
      <c r="A16" s="17" t="s">
        <v>1335</v>
      </c>
      <c r="B16" s="18">
        <v>0</v>
      </c>
      <c r="C16" s="18">
        <v>0</v>
      </c>
      <c r="D16" s="18">
        <v>0</v>
      </c>
      <c r="E16" s="18">
        <v>0</v>
      </c>
      <c r="F16" s="17" t="s">
        <v>52</v>
      </c>
      <c r="G16" s="2" t="s">
        <v>621</v>
      </c>
      <c r="H16" s="2" t="s">
        <v>1316</v>
      </c>
      <c r="I16" s="2" t="s">
        <v>1336</v>
      </c>
      <c r="J16" s="2" t="s">
        <v>52</v>
      </c>
      <c r="K16" s="2" t="s">
        <v>52</v>
      </c>
    </row>
    <row r="17" spans="1:11" ht="20.100000000000001" customHeight="1">
      <c r="A17" s="17" t="s">
        <v>1337</v>
      </c>
      <c r="B17" s="18">
        <v>0</v>
      </c>
      <c r="C17" s="18">
        <v>0</v>
      </c>
      <c r="D17" s="18">
        <v>0</v>
      </c>
      <c r="E17" s="18">
        <v>0</v>
      </c>
      <c r="F17" s="17" t="s">
        <v>52</v>
      </c>
      <c r="G17" s="2" t="s">
        <v>621</v>
      </c>
      <c r="H17" s="2" t="s">
        <v>1316</v>
      </c>
      <c r="I17" s="2" t="s">
        <v>1338</v>
      </c>
      <c r="J17" s="2" t="s">
        <v>52</v>
      </c>
      <c r="K17" s="2" t="s">
        <v>52</v>
      </c>
    </row>
    <row r="18" spans="1:11" ht="20.100000000000001" customHeight="1">
      <c r="A18" s="17" t="s">
        <v>1339</v>
      </c>
      <c r="B18" s="18">
        <v>0</v>
      </c>
      <c r="C18" s="18">
        <v>0</v>
      </c>
      <c r="D18" s="18">
        <v>0</v>
      </c>
      <c r="E18" s="18">
        <v>0</v>
      </c>
      <c r="F18" s="17" t="s">
        <v>52</v>
      </c>
      <c r="G18" s="2" t="s">
        <v>621</v>
      </c>
      <c r="H18" s="2" t="s">
        <v>1316</v>
      </c>
      <c r="I18" s="2" t="s">
        <v>1340</v>
      </c>
      <c r="J18" s="2" t="s">
        <v>52</v>
      </c>
      <c r="K18" s="2" t="s">
        <v>52</v>
      </c>
    </row>
    <row r="19" spans="1:11" ht="20.100000000000001" customHeight="1">
      <c r="A19" s="17" t="s">
        <v>1341</v>
      </c>
      <c r="B19" s="18">
        <v>0</v>
      </c>
      <c r="C19" s="18">
        <v>0</v>
      </c>
      <c r="D19" s="18">
        <v>0</v>
      </c>
      <c r="E19" s="18">
        <v>0</v>
      </c>
      <c r="F19" s="17" t="s">
        <v>52</v>
      </c>
      <c r="G19" s="2" t="s">
        <v>621</v>
      </c>
      <c r="H19" s="2" t="s">
        <v>1316</v>
      </c>
      <c r="I19" s="2" t="s">
        <v>1342</v>
      </c>
      <c r="J19" s="2" t="s">
        <v>52</v>
      </c>
      <c r="K19" s="2" t="s">
        <v>52</v>
      </c>
    </row>
    <row r="20" spans="1:11" ht="20.100000000000001" customHeight="1">
      <c r="A20" s="17" t="s">
        <v>1343</v>
      </c>
      <c r="B20" s="18">
        <v>0</v>
      </c>
      <c r="C20" s="18">
        <v>0</v>
      </c>
      <c r="D20" s="18">
        <v>0</v>
      </c>
      <c r="E20" s="18">
        <v>0</v>
      </c>
      <c r="F20" s="17" t="s">
        <v>52</v>
      </c>
      <c r="G20" s="2" t="s">
        <v>621</v>
      </c>
      <c r="H20" s="2" t="s">
        <v>1316</v>
      </c>
      <c r="I20" s="2" t="s">
        <v>1344</v>
      </c>
      <c r="J20" s="2" t="s">
        <v>52</v>
      </c>
      <c r="K20" s="2" t="s">
        <v>52</v>
      </c>
    </row>
    <row r="21" spans="1:11" ht="20.100000000000001" customHeight="1">
      <c r="A21" s="17" t="s">
        <v>1345</v>
      </c>
      <c r="B21" s="18">
        <v>0</v>
      </c>
      <c r="C21" s="18">
        <v>0</v>
      </c>
      <c r="D21" s="18">
        <v>0</v>
      </c>
      <c r="E21" s="18">
        <v>0</v>
      </c>
      <c r="F21" s="17" t="s">
        <v>52</v>
      </c>
      <c r="G21" s="2" t="s">
        <v>621</v>
      </c>
      <c r="H21" s="2" t="s">
        <v>1316</v>
      </c>
      <c r="I21" s="2" t="s">
        <v>1346</v>
      </c>
      <c r="J21" s="2" t="s">
        <v>52</v>
      </c>
      <c r="K21" s="2" t="s">
        <v>52</v>
      </c>
    </row>
    <row r="22" spans="1:11" ht="20.100000000000001" customHeight="1">
      <c r="A22" s="17" t="s">
        <v>1347</v>
      </c>
      <c r="B22" s="18">
        <v>0</v>
      </c>
      <c r="C22" s="18">
        <v>0</v>
      </c>
      <c r="D22" s="18">
        <v>0</v>
      </c>
      <c r="E22" s="18">
        <v>0</v>
      </c>
      <c r="F22" s="17" t="s">
        <v>52</v>
      </c>
      <c r="G22" s="2" t="s">
        <v>621</v>
      </c>
      <c r="H22" s="2" t="s">
        <v>1316</v>
      </c>
      <c r="I22" s="2" t="s">
        <v>1348</v>
      </c>
      <c r="J22" s="2" t="s">
        <v>52</v>
      </c>
      <c r="K22" s="2" t="s">
        <v>52</v>
      </c>
    </row>
    <row r="23" spans="1:11" ht="20.100000000000001" customHeight="1">
      <c r="A23" s="17" t="s">
        <v>1349</v>
      </c>
      <c r="B23" s="18">
        <v>0</v>
      </c>
      <c r="C23" s="18">
        <v>0</v>
      </c>
      <c r="D23" s="18">
        <v>0</v>
      </c>
      <c r="E23" s="18">
        <v>0</v>
      </c>
      <c r="F23" s="17" t="s">
        <v>52</v>
      </c>
      <c r="G23" s="2" t="s">
        <v>621</v>
      </c>
      <c r="H23" s="2" t="s">
        <v>1316</v>
      </c>
      <c r="I23" s="2" t="s">
        <v>1350</v>
      </c>
      <c r="J23" s="2" t="s">
        <v>52</v>
      </c>
      <c r="K23" s="2" t="s">
        <v>52</v>
      </c>
    </row>
    <row r="24" spans="1:11" ht="20.100000000000001" customHeight="1">
      <c r="A24" s="17" t="s">
        <v>1351</v>
      </c>
      <c r="B24" s="18">
        <v>0</v>
      </c>
      <c r="C24" s="18">
        <v>0</v>
      </c>
      <c r="D24" s="18">
        <v>0</v>
      </c>
      <c r="E24" s="18">
        <v>0</v>
      </c>
      <c r="F24" s="17" t="s">
        <v>52</v>
      </c>
      <c r="G24" s="2" t="s">
        <v>621</v>
      </c>
      <c r="H24" s="2" t="s">
        <v>1316</v>
      </c>
      <c r="I24" s="2" t="s">
        <v>1352</v>
      </c>
      <c r="J24" s="2" t="s">
        <v>52</v>
      </c>
      <c r="K24" s="2" t="s">
        <v>52</v>
      </c>
    </row>
    <row r="25" spans="1:11" ht="20.100000000000001" customHeight="1">
      <c r="A25" s="17" t="s">
        <v>1353</v>
      </c>
      <c r="B25" s="18">
        <v>0</v>
      </c>
      <c r="C25" s="18">
        <v>0</v>
      </c>
      <c r="D25" s="18">
        <v>0</v>
      </c>
      <c r="E25" s="18">
        <v>0</v>
      </c>
      <c r="F25" s="17" t="s">
        <v>52</v>
      </c>
      <c r="G25" s="2" t="s">
        <v>621</v>
      </c>
      <c r="H25" s="2" t="s">
        <v>1316</v>
      </c>
      <c r="I25" s="2" t="s">
        <v>1354</v>
      </c>
      <c r="J25" s="2" t="s">
        <v>52</v>
      </c>
      <c r="K25" s="2" t="s">
        <v>52</v>
      </c>
    </row>
    <row r="26" spans="1:11" ht="20.100000000000001" customHeight="1">
      <c r="A26" s="17" t="s">
        <v>1355</v>
      </c>
      <c r="B26" s="18">
        <v>0</v>
      </c>
      <c r="C26" s="18">
        <v>0</v>
      </c>
      <c r="D26" s="18">
        <v>0</v>
      </c>
      <c r="E26" s="18">
        <v>0</v>
      </c>
      <c r="F26" s="17" t="s">
        <v>52</v>
      </c>
      <c r="G26" s="2" t="s">
        <v>621</v>
      </c>
      <c r="H26" s="2" t="s">
        <v>1316</v>
      </c>
      <c r="I26" s="2" t="s">
        <v>1356</v>
      </c>
      <c r="J26" s="2" t="s">
        <v>52</v>
      </c>
      <c r="K26" s="2" t="s">
        <v>52</v>
      </c>
    </row>
    <row r="27" spans="1:11" ht="20.100000000000001" customHeight="1">
      <c r="A27" s="17" t="s">
        <v>1357</v>
      </c>
      <c r="B27" s="18">
        <v>0</v>
      </c>
      <c r="C27" s="18">
        <v>0</v>
      </c>
      <c r="D27" s="18">
        <v>0</v>
      </c>
      <c r="E27" s="18">
        <v>0</v>
      </c>
      <c r="F27" s="17" t="s">
        <v>52</v>
      </c>
      <c r="G27" s="2" t="s">
        <v>621</v>
      </c>
      <c r="H27" s="2" t="s">
        <v>1316</v>
      </c>
      <c r="I27" s="2" t="s">
        <v>1358</v>
      </c>
      <c r="J27" s="2" t="s">
        <v>52</v>
      </c>
      <c r="K27" s="2" t="s">
        <v>52</v>
      </c>
    </row>
    <row r="28" spans="1:11" ht="20.100000000000001" customHeight="1">
      <c r="A28" s="17" t="s">
        <v>1324</v>
      </c>
      <c r="B28" s="18">
        <v>0</v>
      </c>
      <c r="C28" s="18">
        <v>0</v>
      </c>
      <c r="D28" s="18">
        <v>0</v>
      </c>
      <c r="E28" s="18">
        <v>0</v>
      </c>
      <c r="F28" s="17" t="s">
        <v>52</v>
      </c>
      <c r="G28" s="2" t="s">
        <v>621</v>
      </c>
      <c r="H28" s="2" t="s">
        <v>1316</v>
      </c>
      <c r="I28" s="2" t="s">
        <v>52</v>
      </c>
      <c r="J28" s="2" t="s">
        <v>52</v>
      </c>
      <c r="K28" s="2" t="s">
        <v>52</v>
      </c>
    </row>
    <row r="29" spans="1:11" ht="20.100000000000001" customHeight="1">
      <c r="A29" s="17" t="s">
        <v>1359</v>
      </c>
      <c r="B29" s="18">
        <v>0</v>
      </c>
      <c r="C29" s="18">
        <v>0</v>
      </c>
      <c r="D29" s="18">
        <v>0</v>
      </c>
      <c r="E29" s="18">
        <v>0</v>
      </c>
      <c r="F29" s="17" t="s">
        <v>52</v>
      </c>
      <c r="G29" s="2" t="s">
        <v>621</v>
      </c>
      <c r="H29" s="2" t="s">
        <v>1316</v>
      </c>
      <c r="I29" s="2" t="s">
        <v>1360</v>
      </c>
      <c r="J29" s="2" t="s">
        <v>52</v>
      </c>
      <c r="K29" s="2" t="s">
        <v>52</v>
      </c>
    </row>
    <row r="30" spans="1:11" ht="20.100000000000001" customHeight="1">
      <c r="A30" s="17" t="s">
        <v>1361</v>
      </c>
      <c r="B30" s="18">
        <v>0</v>
      </c>
      <c r="C30" s="18">
        <v>0</v>
      </c>
      <c r="D30" s="18">
        <v>0</v>
      </c>
      <c r="E30" s="18">
        <v>0</v>
      </c>
      <c r="F30" s="17" t="s">
        <v>52</v>
      </c>
      <c r="G30" s="2" t="s">
        <v>621</v>
      </c>
      <c r="H30" s="2" t="s">
        <v>1316</v>
      </c>
      <c r="I30" s="2" t="s">
        <v>1362</v>
      </c>
      <c r="J30" s="2" t="s">
        <v>52</v>
      </c>
      <c r="K30" s="2" t="s">
        <v>52</v>
      </c>
    </row>
    <row r="31" spans="1:11" ht="20.100000000000001" customHeight="1">
      <c r="A31" s="17" t="s">
        <v>1363</v>
      </c>
      <c r="B31" s="18">
        <v>0</v>
      </c>
      <c r="C31" s="18">
        <v>0</v>
      </c>
      <c r="D31" s="18">
        <v>0</v>
      </c>
      <c r="E31" s="18">
        <v>0</v>
      </c>
      <c r="F31" s="17" t="s">
        <v>52</v>
      </c>
      <c r="G31" s="2" t="s">
        <v>621</v>
      </c>
      <c r="H31" s="2" t="s">
        <v>1316</v>
      </c>
      <c r="I31" s="2" t="s">
        <v>1364</v>
      </c>
      <c r="J31" s="2" t="s">
        <v>52</v>
      </c>
      <c r="K31" s="2" t="s">
        <v>52</v>
      </c>
    </row>
    <row r="32" spans="1:11" ht="20.100000000000001" customHeight="1">
      <c r="A32" s="17" t="s">
        <v>1365</v>
      </c>
      <c r="B32" s="18">
        <v>0</v>
      </c>
      <c r="C32" s="18">
        <v>0</v>
      </c>
      <c r="D32" s="18">
        <v>0</v>
      </c>
      <c r="E32" s="18">
        <v>0</v>
      </c>
      <c r="F32" s="17" t="s">
        <v>52</v>
      </c>
      <c r="G32" s="2" t="s">
        <v>621</v>
      </c>
      <c r="H32" s="2" t="s">
        <v>1316</v>
      </c>
      <c r="I32" s="2" t="s">
        <v>1366</v>
      </c>
      <c r="J32" s="2" t="s">
        <v>52</v>
      </c>
      <c r="K32" s="2" t="s">
        <v>52</v>
      </c>
    </row>
    <row r="33" spans="1:11" ht="20.100000000000001" customHeight="1">
      <c r="A33" s="17" t="s">
        <v>1367</v>
      </c>
      <c r="B33" s="18">
        <v>0</v>
      </c>
      <c r="C33" s="18">
        <v>0</v>
      </c>
      <c r="D33" s="18">
        <v>0</v>
      </c>
      <c r="E33" s="18">
        <v>0</v>
      </c>
      <c r="F33" s="17" t="s">
        <v>52</v>
      </c>
      <c r="G33" s="2" t="s">
        <v>621</v>
      </c>
      <c r="H33" s="2" t="s">
        <v>1316</v>
      </c>
      <c r="I33" s="2" t="s">
        <v>1368</v>
      </c>
      <c r="J33" s="2" t="s">
        <v>52</v>
      </c>
      <c r="K33" s="2" t="s">
        <v>52</v>
      </c>
    </row>
    <row r="34" spans="1:11" ht="20.100000000000001" customHeight="1">
      <c r="A34" s="17" t="s">
        <v>1324</v>
      </c>
      <c r="B34" s="18">
        <v>0</v>
      </c>
      <c r="C34" s="18">
        <v>0</v>
      </c>
      <c r="D34" s="18">
        <v>0</v>
      </c>
      <c r="E34" s="18">
        <v>0</v>
      </c>
      <c r="F34" s="17" t="s">
        <v>52</v>
      </c>
      <c r="G34" s="2" t="s">
        <v>621</v>
      </c>
      <c r="H34" s="2" t="s">
        <v>1316</v>
      </c>
      <c r="I34" s="2" t="s">
        <v>52</v>
      </c>
      <c r="J34" s="2" t="s">
        <v>52</v>
      </c>
      <c r="K34" s="2" t="s">
        <v>52</v>
      </c>
    </row>
    <row r="35" spans="1:11" ht="20.100000000000001" customHeight="1">
      <c r="A35" s="17" t="s">
        <v>1369</v>
      </c>
      <c r="B35" s="18">
        <v>0</v>
      </c>
      <c r="C35" s="18">
        <v>0</v>
      </c>
      <c r="D35" s="18">
        <v>0</v>
      </c>
      <c r="E35" s="18">
        <v>0</v>
      </c>
      <c r="F35" s="17" t="s">
        <v>52</v>
      </c>
      <c r="G35" s="2" t="s">
        <v>621</v>
      </c>
      <c r="H35" s="2" t="s">
        <v>1316</v>
      </c>
      <c r="I35" s="2" t="s">
        <v>1370</v>
      </c>
      <c r="J35" s="2" t="s">
        <v>52</v>
      </c>
      <c r="K35" s="2" t="s">
        <v>52</v>
      </c>
    </row>
    <row r="36" spans="1:11" ht="20.100000000000001" customHeight="1">
      <c r="A36" s="17" t="s">
        <v>1371</v>
      </c>
      <c r="B36" s="18">
        <v>0</v>
      </c>
      <c r="C36" s="18">
        <v>0</v>
      </c>
      <c r="D36" s="18">
        <v>0</v>
      </c>
      <c r="E36" s="18">
        <v>0</v>
      </c>
      <c r="F36" s="17" t="s">
        <v>52</v>
      </c>
      <c r="G36" s="2" t="s">
        <v>621</v>
      </c>
      <c r="H36" s="2" t="s">
        <v>1316</v>
      </c>
      <c r="I36" s="2" t="s">
        <v>1372</v>
      </c>
      <c r="J36" s="2" t="s">
        <v>52</v>
      </c>
      <c r="K36" s="2" t="s">
        <v>52</v>
      </c>
    </row>
    <row r="37" spans="1:11" ht="20.100000000000001" customHeight="1">
      <c r="A37" s="17" t="s">
        <v>1373</v>
      </c>
      <c r="B37" s="18">
        <v>0</v>
      </c>
      <c r="C37" s="18">
        <v>0</v>
      </c>
      <c r="D37" s="18">
        <v>0</v>
      </c>
      <c r="E37" s="18">
        <v>0</v>
      </c>
      <c r="F37" s="17" t="s">
        <v>52</v>
      </c>
      <c r="G37" s="2" t="s">
        <v>621</v>
      </c>
      <c r="H37" s="2" t="s">
        <v>1316</v>
      </c>
      <c r="I37" s="2" t="s">
        <v>1374</v>
      </c>
      <c r="J37" s="2" t="s">
        <v>52</v>
      </c>
      <c r="K37" s="2" t="s">
        <v>52</v>
      </c>
    </row>
    <row r="38" spans="1:11" ht="20.100000000000001" customHeight="1">
      <c r="A38" s="17" t="s">
        <v>1375</v>
      </c>
      <c r="B38" s="18">
        <v>0</v>
      </c>
      <c r="C38" s="18">
        <v>0</v>
      </c>
      <c r="D38" s="18">
        <v>0</v>
      </c>
      <c r="E38" s="18">
        <v>0</v>
      </c>
      <c r="F38" s="17" t="s">
        <v>52</v>
      </c>
      <c r="G38" s="2" t="s">
        <v>621</v>
      </c>
      <c r="H38" s="2" t="s">
        <v>1316</v>
      </c>
      <c r="I38" s="2" t="s">
        <v>1376</v>
      </c>
      <c r="J38" s="2" t="s">
        <v>52</v>
      </c>
      <c r="K38" s="2" t="s">
        <v>52</v>
      </c>
    </row>
    <row r="39" spans="1:11" ht="20.100000000000001" customHeight="1">
      <c r="A39" s="17" t="s">
        <v>1377</v>
      </c>
      <c r="B39" s="18">
        <v>0</v>
      </c>
      <c r="C39" s="18">
        <v>0</v>
      </c>
      <c r="D39" s="18">
        <v>0</v>
      </c>
      <c r="E39" s="18">
        <v>0</v>
      </c>
      <c r="F39" s="17" t="s">
        <v>52</v>
      </c>
      <c r="G39" s="2" t="s">
        <v>621</v>
      </c>
      <c r="H39" s="2" t="s">
        <v>1316</v>
      </c>
      <c r="I39" s="2" t="s">
        <v>1378</v>
      </c>
      <c r="J39" s="2" t="s">
        <v>52</v>
      </c>
      <c r="K39" s="2" t="s">
        <v>52</v>
      </c>
    </row>
    <row r="40" spans="1:11" ht="20.100000000000001" customHeight="1">
      <c r="A40" s="17" t="s">
        <v>1379</v>
      </c>
      <c r="B40" s="18">
        <v>2750.7</v>
      </c>
      <c r="C40" s="18">
        <v>0</v>
      </c>
      <c r="D40" s="18">
        <v>0</v>
      </c>
      <c r="E40" s="18">
        <v>2750.7</v>
      </c>
      <c r="F40" s="17" t="s">
        <v>52</v>
      </c>
      <c r="G40" s="2" t="s">
        <v>621</v>
      </c>
      <c r="H40" s="2" t="s">
        <v>1316</v>
      </c>
      <c r="I40" s="2" t="s">
        <v>1380</v>
      </c>
      <c r="J40" s="2" t="s">
        <v>52</v>
      </c>
      <c r="K40" s="2" t="s">
        <v>52</v>
      </c>
    </row>
    <row r="41" spans="1:11" ht="20.100000000000001" customHeight="1">
      <c r="A41" s="17" t="s">
        <v>1381</v>
      </c>
      <c r="B41" s="18">
        <v>0</v>
      </c>
      <c r="C41" s="18">
        <v>3082.8</v>
      </c>
      <c r="D41" s="18">
        <v>0</v>
      </c>
      <c r="E41" s="18">
        <v>3082.8</v>
      </c>
      <c r="F41" s="17" t="s">
        <v>52</v>
      </c>
      <c r="G41" s="2" t="s">
        <v>621</v>
      </c>
      <c r="H41" s="2" t="s">
        <v>1316</v>
      </c>
      <c r="I41" s="2" t="s">
        <v>1382</v>
      </c>
      <c r="J41" s="2" t="s">
        <v>52</v>
      </c>
      <c r="K41" s="2" t="s">
        <v>52</v>
      </c>
    </row>
    <row r="42" spans="1:11" ht="20.100000000000001" customHeight="1">
      <c r="A42" s="17" t="s">
        <v>1383</v>
      </c>
      <c r="B42" s="18">
        <v>0</v>
      </c>
      <c r="C42" s="18">
        <v>0</v>
      </c>
      <c r="D42" s="18">
        <v>1777</v>
      </c>
      <c r="E42" s="18">
        <v>1777</v>
      </c>
      <c r="F42" s="17" t="s">
        <v>52</v>
      </c>
      <c r="G42" s="2" t="s">
        <v>621</v>
      </c>
      <c r="H42" s="2" t="s">
        <v>1316</v>
      </c>
      <c r="I42" s="2" t="s">
        <v>1384</v>
      </c>
      <c r="J42" s="2" t="s">
        <v>52</v>
      </c>
      <c r="K42" s="2" t="s">
        <v>52</v>
      </c>
    </row>
    <row r="43" spans="1:11" ht="20.100000000000001" customHeight="1">
      <c r="A43" s="17" t="s">
        <v>1385</v>
      </c>
      <c r="B43" s="18">
        <v>2750.7</v>
      </c>
      <c r="C43" s="18">
        <v>3082.8</v>
      </c>
      <c r="D43" s="18">
        <v>1777</v>
      </c>
      <c r="E43" s="18">
        <v>7610.5</v>
      </c>
      <c r="F43" s="17" t="s">
        <v>52</v>
      </c>
      <c r="G43" s="2" t="s">
        <v>621</v>
      </c>
      <c r="H43" s="2" t="s">
        <v>1316</v>
      </c>
      <c r="I43" s="2" t="s">
        <v>1386</v>
      </c>
      <c r="J43" s="2" t="s">
        <v>52</v>
      </c>
      <c r="K43" s="2" t="s">
        <v>52</v>
      </c>
    </row>
    <row r="44" spans="1:11" ht="20.100000000000001" customHeight="1">
      <c r="A44" s="17" t="s">
        <v>1324</v>
      </c>
      <c r="B44" s="18">
        <v>0</v>
      </c>
      <c r="C44" s="18">
        <v>0</v>
      </c>
      <c r="D44" s="18">
        <v>0</v>
      </c>
      <c r="E44" s="18">
        <v>0</v>
      </c>
      <c r="F44" s="17" t="s">
        <v>52</v>
      </c>
      <c r="G44" s="2" t="s">
        <v>621</v>
      </c>
      <c r="H44" s="2" t="s">
        <v>1316</v>
      </c>
      <c r="I44" s="2" t="s">
        <v>52</v>
      </c>
      <c r="J44" s="2" t="s">
        <v>52</v>
      </c>
      <c r="K44" s="2" t="s">
        <v>52</v>
      </c>
    </row>
    <row r="45" spans="1:11" ht="20.100000000000001" customHeight="1">
      <c r="A45" s="17" t="s">
        <v>1387</v>
      </c>
      <c r="B45" s="18">
        <v>0</v>
      </c>
      <c r="C45" s="18">
        <v>0</v>
      </c>
      <c r="D45" s="18">
        <v>0</v>
      </c>
      <c r="E45" s="18">
        <v>0</v>
      </c>
      <c r="F45" s="17" t="s">
        <v>52</v>
      </c>
      <c r="G45" s="2" t="s">
        <v>621</v>
      </c>
      <c r="H45" s="2" t="s">
        <v>1316</v>
      </c>
      <c r="I45" s="2" t="s">
        <v>1388</v>
      </c>
      <c r="J45" s="2" t="s">
        <v>52</v>
      </c>
      <c r="K45" s="2" t="s">
        <v>52</v>
      </c>
    </row>
    <row r="46" spans="1:11" ht="20.100000000000001" customHeight="1">
      <c r="A46" s="17" t="s">
        <v>1389</v>
      </c>
      <c r="B46" s="18">
        <v>0</v>
      </c>
      <c r="C46" s="18">
        <v>0</v>
      </c>
      <c r="D46" s="18">
        <v>0</v>
      </c>
      <c r="E46" s="18">
        <v>0</v>
      </c>
      <c r="F46" s="17" t="s">
        <v>52</v>
      </c>
      <c r="G46" s="2" t="s">
        <v>621</v>
      </c>
      <c r="H46" s="2" t="s">
        <v>1316</v>
      </c>
      <c r="I46" s="2" t="s">
        <v>1390</v>
      </c>
      <c r="J46" s="2" t="s">
        <v>52</v>
      </c>
      <c r="K46" s="2" t="s">
        <v>52</v>
      </c>
    </row>
    <row r="47" spans="1:11" ht="20.100000000000001" customHeight="1">
      <c r="A47" s="17" t="s">
        <v>1391</v>
      </c>
      <c r="B47" s="18">
        <v>0</v>
      </c>
      <c r="C47" s="18">
        <v>0</v>
      </c>
      <c r="D47" s="18">
        <v>0</v>
      </c>
      <c r="E47" s="18">
        <v>0</v>
      </c>
      <c r="F47" s="17" t="s">
        <v>52</v>
      </c>
      <c r="G47" s="2" t="s">
        <v>621</v>
      </c>
      <c r="H47" s="2" t="s">
        <v>1316</v>
      </c>
      <c r="I47" s="2" t="s">
        <v>1392</v>
      </c>
      <c r="J47" s="2" t="s">
        <v>52</v>
      </c>
      <c r="K47" s="2" t="s">
        <v>52</v>
      </c>
    </row>
    <row r="48" spans="1:11" ht="20.100000000000001" customHeight="1">
      <c r="A48" s="17" t="s">
        <v>1393</v>
      </c>
      <c r="B48" s="18">
        <v>0</v>
      </c>
      <c r="C48" s="18">
        <v>0</v>
      </c>
      <c r="D48" s="18">
        <v>37.200000000000003</v>
      </c>
      <c r="E48" s="18">
        <v>37.200000000000003</v>
      </c>
      <c r="F48" s="17" t="s">
        <v>52</v>
      </c>
      <c r="G48" s="2" t="s">
        <v>621</v>
      </c>
      <c r="H48" s="2" t="s">
        <v>1316</v>
      </c>
      <c r="I48" s="2" t="s">
        <v>1394</v>
      </c>
      <c r="J48" s="2" t="s">
        <v>52</v>
      </c>
      <c r="K48" s="2" t="s">
        <v>52</v>
      </c>
    </row>
    <row r="49" spans="1:11" ht="20.100000000000001" customHeight="1">
      <c r="A49" s="17" t="s">
        <v>1385</v>
      </c>
      <c r="B49" s="18">
        <v>0</v>
      </c>
      <c r="C49" s="18">
        <v>0</v>
      </c>
      <c r="D49" s="18">
        <v>37.200000000000003</v>
      </c>
      <c r="E49" s="18">
        <v>37.200000000000003</v>
      </c>
      <c r="F49" s="17" t="s">
        <v>52</v>
      </c>
      <c r="G49" s="2" t="s">
        <v>621</v>
      </c>
      <c r="H49" s="2" t="s">
        <v>1316</v>
      </c>
      <c r="I49" s="2" t="s">
        <v>1386</v>
      </c>
      <c r="J49" s="2" t="s">
        <v>52</v>
      </c>
      <c r="K49" s="2" t="s">
        <v>52</v>
      </c>
    </row>
    <row r="50" spans="1:11" ht="20.100000000000001" customHeight="1">
      <c r="A50" s="17" t="s">
        <v>1324</v>
      </c>
      <c r="B50" s="18">
        <v>0</v>
      </c>
      <c r="C50" s="18">
        <v>0</v>
      </c>
      <c r="D50" s="18">
        <v>0</v>
      </c>
      <c r="E50" s="18">
        <v>0</v>
      </c>
      <c r="F50" s="17" t="s">
        <v>52</v>
      </c>
      <c r="G50" s="2" t="s">
        <v>621</v>
      </c>
      <c r="H50" s="2" t="s">
        <v>1316</v>
      </c>
      <c r="I50" s="2" t="s">
        <v>52</v>
      </c>
      <c r="J50" s="2" t="s">
        <v>52</v>
      </c>
      <c r="K50" s="2" t="s">
        <v>52</v>
      </c>
    </row>
    <row r="51" spans="1:11" ht="20.100000000000001" customHeight="1">
      <c r="A51" s="19" t="s">
        <v>1395</v>
      </c>
      <c r="B51" s="20">
        <v>2750</v>
      </c>
      <c r="C51" s="20">
        <v>3082</v>
      </c>
      <c r="D51" s="20">
        <v>1814</v>
      </c>
      <c r="E51" s="20">
        <v>7646</v>
      </c>
      <c r="F51" s="19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40"/>
  <sheetViews>
    <sheetView topLeftCell="B1" workbookViewId="0">
      <selection activeCell="B5" sqref="B5"/>
    </sheetView>
  </sheetViews>
  <sheetFormatPr defaultRowHeight="16.5"/>
  <cols>
    <col min="1" max="1" width="21.625" hidden="1" customWidth="1"/>
    <col min="2" max="3" width="30.5" bestFit="1" customWidth="1"/>
    <col min="4" max="4" width="5.5" bestFit="1" customWidth="1"/>
    <col min="5" max="5" width="11.62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0.375" bestFit="1" customWidth="1"/>
    <col min="12" max="12" width="6.625" bestFit="1" customWidth="1"/>
    <col min="13" max="13" width="13.875" bestFit="1" customWidth="1"/>
    <col min="14" max="14" width="6.625" bestFit="1" customWidth="1"/>
    <col min="15" max="15" width="13.875" bestFit="1" customWidth="1"/>
    <col min="16" max="16" width="11.625" bestFit="1" customWidth="1"/>
    <col min="17" max="17" width="9.25" bestFit="1" customWidth="1"/>
    <col min="18" max="18" width="10.5" bestFit="1" customWidth="1"/>
    <col min="19" max="19" width="9.25" bestFit="1" customWidth="1"/>
    <col min="20" max="20" width="10.375" bestFit="1" customWidth="1"/>
    <col min="21" max="22" width="11.62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38" t="s">
        <v>1396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8" ht="30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8" ht="30" customHeight="1">
      <c r="A3" s="36" t="s">
        <v>505</v>
      </c>
      <c r="B3" s="36" t="s">
        <v>2</v>
      </c>
      <c r="C3" s="36" t="s">
        <v>1312</v>
      </c>
      <c r="D3" s="36" t="s">
        <v>4</v>
      </c>
      <c r="E3" s="36" t="s">
        <v>6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 t="s">
        <v>507</v>
      </c>
      <c r="Q3" s="36" t="s">
        <v>508</v>
      </c>
      <c r="R3" s="36"/>
      <c r="S3" s="36"/>
      <c r="T3" s="36"/>
      <c r="U3" s="36"/>
      <c r="V3" s="36"/>
      <c r="W3" s="36" t="s">
        <v>510</v>
      </c>
      <c r="X3" s="36" t="s">
        <v>12</v>
      </c>
      <c r="Y3" s="35" t="s">
        <v>1402</v>
      </c>
      <c r="Z3" s="35" t="s">
        <v>1403</v>
      </c>
      <c r="AA3" s="35" t="s">
        <v>1404</v>
      </c>
      <c r="AB3" s="35" t="s">
        <v>48</v>
      </c>
    </row>
    <row r="4" spans="1:28" ht="30" customHeight="1">
      <c r="A4" s="36"/>
      <c r="B4" s="36"/>
      <c r="C4" s="36"/>
      <c r="D4" s="36"/>
      <c r="E4" s="3" t="s">
        <v>1397</v>
      </c>
      <c r="F4" s="3" t="s">
        <v>1398</v>
      </c>
      <c r="G4" s="3" t="s">
        <v>1399</v>
      </c>
      <c r="H4" s="3" t="s">
        <v>1398</v>
      </c>
      <c r="I4" s="3" t="s">
        <v>1400</v>
      </c>
      <c r="J4" s="3" t="s">
        <v>1398</v>
      </c>
      <c r="K4" s="3" t="s">
        <v>1653</v>
      </c>
      <c r="L4" s="3" t="s">
        <v>1398</v>
      </c>
      <c r="M4" s="3" t="s">
        <v>1654</v>
      </c>
      <c r="N4" s="3" t="s">
        <v>1398</v>
      </c>
      <c r="O4" s="3" t="s">
        <v>1401</v>
      </c>
      <c r="P4" s="36"/>
      <c r="Q4" s="3" t="s">
        <v>1397</v>
      </c>
      <c r="R4" s="3" t="s">
        <v>1399</v>
      </c>
      <c r="S4" s="3" t="s">
        <v>1400</v>
      </c>
      <c r="T4" s="3" t="s">
        <v>1655</v>
      </c>
      <c r="U4" s="3" t="s">
        <v>1656</v>
      </c>
      <c r="V4" s="3" t="s">
        <v>1401</v>
      </c>
      <c r="W4" s="36"/>
      <c r="X4" s="36"/>
      <c r="Y4" s="35"/>
      <c r="Z4" s="35"/>
      <c r="AA4" s="35"/>
      <c r="AB4" s="35"/>
    </row>
    <row r="5" spans="1:28" ht="30" customHeight="1">
      <c r="A5" s="8" t="s">
        <v>1074</v>
      </c>
      <c r="B5" s="8" t="s">
        <v>1068</v>
      </c>
      <c r="C5" s="8" t="s">
        <v>1069</v>
      </c>
      <c r="D5" s="21" t="s">
        <v>58</v>
      </c>
      <c r="E5" s="22">
        <v>0</v>
      </c>
      <c r="F5" s="8" t="s">
        <v>52</v>
      </c>
      <c r="G5" s="22">
        <v>0</v>
      </c>
      <c r="H5" s="8" t="s">
        <v>52</v>
      </c>
      <c r="I5" s="22">
        <v>0</v>
      </c>
      <c r="J5" s="8" t="s">
        <v>52</v>
      </c>
      <c r="K5" s="22">
        <v>0</v>
      </c>
      <c r="L5" s="8" t="s">
        <v>52</v>
      </c>
      <c r="M5" s="22">
        <v>0</v>
      </c>
      <c r="N5" s="8" t="s">
        <v>52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80650</v>
      </c>
      <c r="V5" s="22">
        <f>SMALL(Q5:U5,COUNTIF(Q5:U5,0)+1)</f>
        <v>80650</v>
      </c>
      <c r="W5" s="8" t="s">
        <v>1405</v>
      </c>
      <c r="X5" s="8" t="s">
        <v>1073</v>
      </c>
      <c r="Y5" s="5" t="s">
        <v>52</v>
      </c>
      <c r="Z5" s="5" t="s">
        <v>52</v>
      </c>
      <c r="AA5" s="23"/>
      <c r="AB5" s="5" t="s">
        <v>52</v>
      </c>
    </row>
    <row r="6" spans="1:28" ht="30" customHeight="1">
      <c r="A6" s="8" t="s">
        <v>1090</v>
      </c>
      <c r="B6" s="8" t="s">
        <v>1087</v>
      </c>
      <c r="C6" s="8" t="s">
        <v>1069</v>
      </c>
      <c r="D6" s="21" t="s">
        <v>58</v>
      </c>
      <c r="E6" s="22">
        <v>0</v>
      </c>
      <c r="F6" s="8" t="s">
        <v>52</v>
      </c>
      <c r="G6" s="22">
        <v>0</v>
      </c>
      <c r="H6" s="8" t="s">
        <v>52</v>
      </c>
      <c r="I6" s="22">
        <v>0</v>
      </c>
      <c r="J6" s="8" t="s">
        <v>52</v>
      </c>
      <c r="K6" s="22">
        <v>0</v>
      </c>
      <c r="L6" s="8" t="s">
        <v>52</v>
      </c>
      <c r="M6" s="22">
        <v>0</v>
      </c>
      <c r="N6" s="8" t="s">
        <v>52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1422</v>
      </c>
      <c r="V6" s="22">
        <f>SMALL(Q6:U6,COUNTIF(Q6:U6,0)+1)</f>
        <v>1422</v>
      </c>
      <c r="W6" s="8" t="s">
        <v>1406</v>
      </c>
      <c r="X6" s="8" t="s">
        <v>1073</v>
      </c>
      <c r="Y6" s="5" t="s">
        <v>52</v>
      </c>
      <c r="Z6" s="5" t="s">
        <v>52</v>
      </c>
      <c r="AA6" s="23"/>
      <c r="AB6" s="5" t="s">
        <v>52</v>
      </c>
    </row>
    <row r="7" spans="1:28" ht="30" customHeight="1">
      <c r="A7" s="8" t="s">
        <v>1097</v>
      </c>
      <c r="B7" s="8" t="s">
        <v>648</v>
      </c>
      <c r="C7" s="8" t="s">
        <v>649</v>
      </c>
      <c r="D7" s="21" t="s">
        <v>58</v>
      </c>
      <c r="E7" s="22">
        <v>0</v>
      </c>
      <c r="F7" s="8" t="s">
        <v>52</v>
      </c>
      <c r="G7" s="22">
        <v>0</v>
      </c>
      <c r="H7" s="8" t="s">
        <v>52</v>
      </c>
      <c r="I7" s="22">
        <v>0</v>
      </c>
      <c r="J7" s="8" t="s">
        <v>52</v>
      </c>
      <c r="K7" s="22">
        <v>0</v>
      </c>
      <c r="L7" s="8" t="s">
        <v>52</v>
      </c>
      <c r="M7" s="22">
        <v>0</v>
      </c>
      <c r="N7" s="8" t="s">
        <v>52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1145</v>
      </c>
      <c r="V7" s="22">
        <f>SMALL(Q7:U7,COUNTIF(Q7:U7,0)+1)</f>
        <v>1145</v>
      </c>
      <c r="W7" s="8" t="s">
        <v>1407</v>
      </c>
      <c r="X7" s="8" t="s">
        <v>1073</v>
      </c>
      <c r="Y7" s="5" t="s">
        <v>52</v>
      </c>
      <c r="Z7" s="5" t="s">
        <v>52</v>
      </c>
      <c r="AA7" s="23"/>
      <c r="AB7" s="5" t="s">
        <v>52</v>
      </c>
    </row>
    <row r="8" spans="1:28" ht="30" customHeight="1">
      <c r="A8" s="8" t="s">
        <v>1133</v>
      </c>
      <c r="B8" s="8" t="s">
        <v>1131</v>
      </c>
      <c r="C8" s="8" t="s">
        <v>1132</v>
      </c>
      <c r="D8" s="21" t="s">
        <v>96</v>
      </c>
      <c r="E8" s="22">
        <v>0</v>
      </c>
      <c r="F8" s="8" t="s">
        <v>52</v>
      </c>
      <c r="G8" s="22">
        <v>27000</v>
      </c>
      <c r="H8" s="8" t="s">
        <v>1408</v>
      </c>
      <c r="I8" s="22">
        <v>27000</v>
      </c>
      <c r="J8" s="8" t="s">
        <v>1409</v>
      </c>
      <c r="K8" s="22">
        <v>0</v>
      </c>
      <c r="L8" s="8" t="s">
        <v>52</v>
      </c>
      <c r="M8" s="22">
        <v>0</v>
      </c>
      <c r="N8" s="8" t="s">
        <v>52</v>
      </c>
      <c r="O8" s="22">
        <f t="shared" ref="O8:O46" si="0">SMALL(E8:M8,COUNTIF(E8:M8,0)+1)</f>
        <v>27000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8" t="s">
        <v>1410</v>
      </c>
      <c r="X8" s="8" t="s">
        <v>52</v>
      </c>
      <c r="Y8" s="5" t="s">
        <v>52</v>
      </c>
      <c r="Z8" s="5" t="s">
        <v>52</v>
      </c>
      <c r="AA8" s="23"/>
      <c r="AB8" s="5" t="s">
        <v>52</v>
      </c>
    </row>
    <row r="9" spans="1:28" ht="30" customHeight="1">
      <c r="A9" s="8" t="s">
        <v>844</v>
      </c>
      <c r="B9" s="8" t="s">
        <v>842</v>
      </c>
      <c r="C9" s="8" t="s">
        <v>843</v>
      </c>
      <c r="D9" s="21" t="s">
        <v>66</v>
      </c>
      <c r="E9" s="22">
        <v>6316</v>
      </c>
      <c r="F9" s="8" t="s">
        <v>52</v>
      </c>
      <c r="G9" s="22">
        <v>7894.38</v>
      </c>
      <c r="H9" s="8" t="s">
        <v>1411</v>
      </c>
      <c r="I9" s="22">
        <v>0</v>
      </c>
      <c r="J9" s="8" t="s">
        <v>52</v>
      </c>
      <c r="K9" s="22">
        <v>0</v>
      </c>
      <c r="L9" s="8" t="s">
        <v>52</v>
      </c>
      <c r="M9" s="22">
        <v>0</v>
      </c>
      <c r="N9" s="8" t="s">
        <v>52</v>
      </c>
      <c r="O9" s="22">
        <f t="shared" si="0"/>
        <v>6316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8" t="s">
        <v>1412</v>
      </c>
      <c r="X9" s="8" t="s">
        <v>52</v>
      </c>
      <c r="Y9" s="5" t="s">
        <v>52</v>
      </c>
      <c r="Z9" s="5" t="s">
        <v>52</v>
      </c>
      <c r="AA9" s="23"/>
      <c r="AB9" s="5" t="s">
        <v>52</v>
      </c>
    </row>
    <row r="10" spans="1:28" ht="30" customHeight="1">
      <c r="A10" s="8" t="s">
        <v>853</v>
      </c>
      <c r="B10" s="8" t="s">
        <v>842</v>
      </c>
      <c r="C10" s="8" t="s">
        <v>852</v>
      </c>
      <c r="D10" s="21" t="s">
        <v>66</v>
      </c>
      <c r="E10" s="22">
        <v>7965</v>
      </c>
      <c r="F10" s="8" t="s">
        <v>52</v>
      </c>
      <c r="G10" s="22">
        <v>9775.59</v>
      </c>
      <c r="H10" s="8" t="s">
        <v>1411</v>
      </c>
      <c r="I10" s="22">
        <v>0</v>
      </c>
      <c r="J10" s="8" t="s">
        <v>52</v>
      </c>
      <c r="K10" s="22">
        <v>0</v>
      </c>
      <c r="L10" s="8" t="s">
        <v>52</v>
      </c>
      <c r="M10" s="22">
        <v>0</v>
      </c>
      <c r="N10" s="8" t="s">
        <v>52</v>
      </c>
      <c r="O10" s="22">
        <f t="shared" si="0"/>
        <v>7965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8" t="s">
        <v>1413</v>
      </c>
      <c r="X10" s="8" t="s">
        <v>52</v>
      </c>
      <c r="Y10" s="5" t="s">
        <v>52</v>
      </c>
      <c r="Z10" s="5" t="s">
        <v>52</v>
      </c>
      <c r="AA10" s="23"/>
      <c r="AB10" s="5" t="s">
        <v>52</v>
      </c>
    </row>
    <row r="11" spans="1:28" ht="30" customHeight="1">
      <c r="A11" s="8" t="s">
        <v>1013</v>
      </c>
      <c r="B11" s="8" t="s">
        <v>1011</v>
      </c>
      <c r="C11" s="8" t="s">
        <v>1012</v>
      </c>
      <c r="D11" s="21" t="s">
        <v>66</v>
      </c>
      <c r="E11" s="22">
        <v>13128</v>
      </c>
      <c r="F11" s="8" t="s">
        <v>52</v>
      </c>
      <c r="G11" s="22">
        <v>16427.03</v>
      </c>
      <c r="H11" s="8" t="s">
        <v>1414</v>
      </c>
      <c r="I11" s="22">
        <v>0</v>
      </c>
      <c r="J11" s="8" t="s">
        <v>52</v>
      </c>
      <c r="K11" s="22">
        <v>0</v>
      </c>
      <c r="L11" s="8" t="s">
        <v>52</v>
      </c>
      <c r="M11" s="22">
        <v>0</v>
      </c>
      <c r="N11" s="8" t="s">
        <v>52</v>
      </c>
      <c r="O11" s="22">
        <f t="shared" si="0"/>
        <v>13128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8" t="s">
        <v>1415</v>
      </c>
      <c r="X11" s="8" t="s">
        <v>52</v>
      </c>
      <c r="Y11" s="5" t="s">
        <v>52</v>
      </c>
      <c r="Z11" s="5" t="s">
        <v>52</v>
      </c>
      <c r="AA11" s="23"/>
      <c r="AB11" s="5" t="s">
        <v>52</v>
      </c>
    </row>
    <row r="12" spans="1:28" ht="30" customHeight="1">
      <c r="A12" s="8" t="s">
        <v>238</v>
      </c>
      <c r="B12" s="8" t="s">
        <v>235</v>
      </c>
      <c r="C12" s="8" t="s">
        <v>236</v>
      </c>
      <c r="D12" s="21" t="s">
        <v>200</v>
      </c>
      <c r="E12" s="22">
        <v>240000</v>
      </c>
      <c r="F12" s="8" t="s">
        <v>52</v>
      </c>
      <c r="G12" s="22">
        <v>260000</v>
      </c>
      <c r="H12" s="8" t="s">
        <v>1416</v>
      </c>
      <c r="I12" s="22">
        <v>0</v>
      </c>
      <c r="J12" s="8" t="s">
        <v>52</v>
      </c>
      <c r="K12" s="22">
        <v>0</v>
      </c>
      <c r="L12" s="8" t="s">
        <v>52</v>
      </c>
      <c r="M12" s="22">
        <v>0</v>
      </c>
      <c r="N12" s="8" t="s">
        <v>52</v>
      </c>
      <c r="O12" s="22">
        <f t="shared" si="0"/>
        <v>240000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8" t="s">
        <v>1417</v>
      </c>
      <c r="X12" s="8" t="s">
        <v>237</v>
      </c>
      <c r="Y12" s="5" t="s">
        <v>52</v>
      </c>
      <c r="Z12" s="5" t="s">
        <v>52</v>
      </c>
      <c r="AA12" s="23"/>
      <c r="AB12" s="5" t="s">
        <v>52</v>
      </c>
    </row>
    <row r="13" spans="1:28" ht="30" customHeight="1">
      <c r="A13" s="8" t="s">
        <v>893</v>
      </c>
      <c r="B13" s="8" t="s">
        <v>235</v>
      </c>
      <c r="C13" s="8" t="s">
        <v>236</v>
      </c>
      <c r="D13" s="21" t="s">
        <v>227</v>
      </c>
      <c r="E13" s="22">
        <v>240</v>
      </c>
      <c r="F13" s="8" t="s">
        <v>52</v>
      </c>
      <c r="G13" s="22">
        <v>260</v>
      </c>
      <c r="H13" s="8" t="s">
        <v>1416</v>
      </c>
      <c r="I13" s="22">
        <v>0</v>
      </c>
      <c r="J13" s="8" t="s">
        <v>52</v>
      </c>
      <c r="K13" s="22">
        <v>0</v>
      </c>
      <c r="L13" s="8" t="s">
        <v>52</v>
      </c>
      <c r="M13" s="22">
        <v>0</v>
      </c>
      <c r="N13" s="8" t="s">
        <v>52</v>
      </c>
      <c r="O13" s="22">
        <f t="shared" si="0"/>
        <v>240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8" t="s">
        <v>1418</v>
      </c>
      <c r="X13" s="8" t="s">
        <v>237</v>
      </c>
      <c r="Y13" s="5" t="s">
        <v>52</v>
      </c>
      <c r="Z13" s="5" t="s">
        <v>52</v>
      </c>
      <c r="AA13" s="23"/>
      <c r="AB13" s="5" t="s">
        <v>52</v>
      </c>
    </row>
    <row r="14" spans="1:28" ht="30" customHeight="1">
      <c r="A14" s="8" t="s">
        <v>1078</v>
      </c>
      <c r="B14" s="8" t="s">
        <v>1076</v>
      </c>
      <c r="C14" s="8" t="s">
        <v>1077</v>
      </c>
      <c r="D14" s="21" t="s">
        <v>741</v>
      </c>
      <c r="E14" s="22">
        <v>0</v>
      </c>
      <c r="F14" s="8" t="s">
        <v>52</v>
      </c>
      <c r="G14" s="22">
        <v>1259.0899999999999</v>
      </c>
      <c r="H14" s="8" t="s">
        <v>1419</v>
      </c>
      <c r="I14" s="22">
        <v>1267.27</v>
      </c>
      <c r="J14" s="8" t="s">
        <v>1420</v>
      </c>
      <c r="K14" s="22">
        <v>0</v>
      </c>
      <c r="L14" s="8" t="s">
        <v>52</v>
      </c>
      <c r="M14" s="22">
        <v>0</v>
      </c>
      <c r="N14" s="8" t="s">
        <v>52</v>
      </c>
      <c r="O14" s="22">
        <f t="shared" si="0"/>
        <v>1259.0899999999999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8" t="s">
        <v>1421</v>
      </c>
      <c r="X14" s="8" t="s">
        <v>52</v>
      </c>
      <c r="Y14" s="5" t="s">
        <v>52</v>
      </c>
      <c r="Z14" s="5" t="s">
        <v>52</v>
      </c>
      <c r="AA14" s="23"/>
      <c r="AB14" s="5" t="s">
        <v>52</v>
      </c>
    </row>
    <row r="15" spans="1:28" ht="30" customHeight="1">
      <c r="A15" s="8" t="s">
        <v>870</v>
      </c>
      <c r="B15" s="8" t="s">
        <v>868</v>
      </c>
      <c r="C15" s="8" t="s">
        <v>869</v>
      </c>
      <c r="D15" s="21" t="s">
        <v>227</v>
      </c>
      <c r="E15" s="22">
        <v>750</v>
      </c>
      <c r="F15" s="8" t="s">
        <v>52</v>
      </c>
      <c r="G15" s="22">
        <v>800</v>
      </c>
      <c r="H15" s="8" t="s">
        <v>1422</v>
      </c>
      <c r="I15" s="22">
        <v>798</v>
      </c>
      <c r="J15" s="8" t="s">
        <v>1423</v>
      </c>
      <c r="K15" s="22">
        <v>0</v>
      </c>
      <c r="L15" s="8" t="s">
        <v>52</v>
      </c>
      <c r="M15" s="22">
        <v>0</v>
      </c>
      <c r="N15" s="8" t="s">
        <v>52</v>
      </c>
      <c r="O15" s="22">
        <f t="shared" si="0"/>
        <v>750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8" t="s">
        <v>1424</v>
      </c>
      <c r="X15" s="8" t="s">
        <v>52</v>
      </c>
      <c r="Y15" s="5" t="s">
        <v>52</v>
      </c>
      <c r="Z15" s="5" t="s">
        <v>52</v>
      </c>
      <c r="AA15" s="23"/>
      <c r="AB15" s="5" t="s">
        <v>52</v>
      </c>
    </row>
    <row r="16" spans="1:28" ht="30" customHeight="1">
      <c r="A16" s="8" t="s">
        <v>228</v>
      </c>
      <c r="B16" s="8" t="s">
        <v>225</v>
      </c>
      <c r="C16" s="8" t="s">
        <v>226</v>
      </c>
      <c r="D16" s="21" t="s">
        <v>227</v>
      </c>
      <c r="E16" s="22">
        <v>0</v>
      </c>
      <c r="F16" s="8" t="s">
        <v>52</v>
      </c>
      <c r="G16" s="22">
        <v>0</v>
      </c>
      <c r="H16" s="8" t="s">
        <v>52</v>
      </c>
      <c r="I16" s="22">
        <v>800</v>
      </c>
      <c r="J16" s="8" t="s">
        <v>1425</v>
      </c>
      <c r="K16" s="22">
        <v>0</v>
      </c>
      <c r="L16" s="8" t="s">
        <v>52</v>
      </c>
      <c r="M16" s="22">
        <v>0</v>
      </c>
      <c r="N16" s="8" t="s">
        <v>52</v>
      </c>
      <c r="O16" s="22">
        <f t="shared" si="0"/>
        <v>800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8" t="s">
        <v>1426</v>
      </c>
      <c r="X16" s="8" t="s">
        <v>52</v>
      </c>
      <c r="Y16" s="5" t="s">
        <v>52</v>
      </c>
      <c r="Z16" s="5" t="s">
        <v>52</v>
      </c>
      <c r="AA16" s="23"/>
      <c r="AB16" s="5" t="s">
        <v>52</v>
      </c>
    </row>
    <row r="17" spans="1:28" ht="30" customHeight="1">
      <c r="A17" s="8" t="s">
        <v>201</v>
      </c>
      <c r="B17" s="8" t="s">
        <v>198</v>
      </c>
      <c r="C17" s="8" t="s">
        <v>199</v>
      </c>
      <c r="D17" s="21" t="s">
        <v>200</v>
      </c>
      <c r="E17" s="22">
        <v>750000</v>
      </c>
      <c r="F17" s="8" t="s">
        <v>52</v>
      </c>
      <c r="G17" s="22">
        <v>790000</v>
      </c>
      <c r="H17" s="8" t="s">
        <v>1427</v>
      </c>
      <c r="I17" s="22">
        <v>803000</v>
      </c>
      <c r="J17" s="8" t="s">
        <v>1428</v>
      </c>
      <c r="K17" s="22">
        <v>0</v>
      </c>
      <c r="L17" s="8" t="s">
        <v>52</v>
      </c>
      <c r="M17" s="22">
        <v>0</v>
      </c>
      <c r="N17" s="8" t="s">
        <v>52</v>
      </c>
      <c r="O17" s="22">
        <f t="shared" si="0"/>
        <v>750000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8" t="s">
        <v>1429</v>
      </c>
      <c r="X17" s="8" t="s">
        <v>52</v>
      </c>
      <c r="Y17" s="5" t="s">
        <v>52</v>
      </c>
      <c r="Z17" s="5" t="s">
        <v>52</v>
      </c>
      <c r="AA17" s="23"/>
      <c r="AB17" s="5" t="s">
        <v>52</v>
      </c>
    </row>
    <row r="18" spans="1:28" ht="30" customHeight="1">
      <c r="A18" s="8" t="s">
        <v>211</v>
      </c>
      <c r="B18" s="8" t="s">
        <v>203</v>
      </c>
      <c r="C18" s="8" t="s">
        <v>210</v>
      </c>
      <c r="D18" s="21" t="s">
        <v>200</v>
      </c>
      <c r="E18" s="22">
        <v>706300</v>
      </c>
      <c r="F18" s="8" t="s">
        <v>52</v>
      </c>
      <c r="G18" s="22">
        <v>886600</v>
      </c>
      <c r="H18" s="8" t="s">
        <v>1430</v>
      </c>
      <c r="I18" s="22">
        <v>925500</v>
      </c>
      <c r="J18" s="8" t="s">
        <v>1431</v>
      </c>
      <c r="K18" s="22">
        <v>0</v>
      </c>
      <c r="L18" s="8" t="s">
        <v>52</v>
      </c>
      <c r="M18" s="22">
        <v>0</v>
      </c>
      <c r="N18" s="8" t="s">
        <v>52</v>
      </c>
      <c r="O18" s="22">
        <f t="shared" si="0"/>
        <v>706300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8" t="s">
        <v>1432</v>
      </c>
      <c r="X18" s="8" t="s">
        <v>52</v>
      </c>
      <c r="Y18" s="5" t="s">
        <v>52</v>
      </c>
      <c r="Z18" s="5" t="s">
        <v>52</v>
      </c>
      <c r="AA18" s="23"/>
      <c r="AB18" s="5" t="s">
        <v>52</v>
      </c>
    </row>
    <row r="19" spans="1:28" ht="30" customHeight="1">
      <c r="A19" s="8" t="s">
        <v>214</v>
      </c>
      <c r="B19" s="8" t="s">
        <v>203</v>
      </c>
      <c r="C19" s="8" t="s">
        <v>213</v>
      </c>
      <c r="D19" s="21" t="s">
        <v>200</v>
      </c>
      <c r="E19" s="22">
        <v>611300</v>
      </c>
      <c r="F19" s="8" t="s">
        <v>52</v>
      </c>
      <c r="G19" s="22">
        <v>786600</v>
      </c>
      <c r="H19" s="8" t="s">
        <v>1430</v>
      </c>
      <c r="I19" s="22">
        <v>808600</v>
      </c>
      <c r="J19" s="8" t="s">
        <v>1431</v>
      </c>
      <c r="K19" s="22">
        <v>0</v>
      </c>
      <c r="L19" s="8" t="s">
        <v>52</v>
      </c>
      <c r="M19" s="22">
        <v>0</v>
      </c>
      <c r="N19" s="8" t="s">
        <v>52</v>
      </c>
      <c r="O19" s="22">
        <f t="shared" si="0"/>
        <v>611300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8" t="s">
        <v>1433</v>
      </c>
      <c r="X19" s="8" t="s">
        <v>52</v>
      </c>
      <c r="Y19" s="5" t="s">
        <v>52</v>
      </c>
      <c r="Z19" s="5" t="s">
        <v>52</v>
      </c>
      <c r="AA19" s="23"/>
      <c r="AB19" s="5" t="s">
        <v>52</v>
      </c>
    </row>
    <row r="20" spans="1:28" ht="30" customHeight="1">
      <c r="A20" s="8" t="s">
        <v>217</v>
      </c>
      <c r="B20" s="8" t="s">
        <v>203</v>
      </c>
      <c r="C20" s="8" t="s">
        <v>216</v>
      </c>
      <c r="D20" s="21" t="s">
        <v>200</v>
      </c>
      <c r="E20" s="22">
        <v>608000</v>
      </c>
      <c r="F20" s="8" t="s">
        <v>52</v>
      </c>
      <c r="G20" s="22">
        <v>783100</v>
      </c>
      <c r="H20" s="8" t="s">
        <v>1430</v>
      </c>
      <c r="I20" s="22">
        <v>794200</v>
      </c>
      <c r="J20" s="8" t="s">
        <v>1431</v>
      </c>
      <c r="K20" s="22">
        <v>0</v>
      </c>
      <c r="L20" s="8" t="s">
        <v>52</v>
      </c>
      <c r="M20" s="22">
        <v>0</v>
      </c>
      <c r="N20" s="8" t="s">
        <v>52</v>
      </c>
      <c r="O20" s="22">
        <f t="shared" si="0"/>
        <v>608000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8" t="s">
        <v>1434</v>
      </c>
      <c r="X20" s="8" t="s">
        <v>52</v>
      </c>
      <c r="Y20" s="5" t="s">
        <v>52</v>
      </c>
      <c r="Z20" s="5" t="s">
        <v>52</v>
      </c>
      <c r="AA20" s="23"/>
      <c r="AB20" s="5" t="s">
        <v>52</v>
      </c>
    </row>
    <row r="21" spans="1:28" ht="30" customHeight="1">
      <c r="A21" s="8" t="s">
        <v>360</v>
      </c>
      <c r="B21" s="8" t="s">
        <v>203</v>
      </c>
      <c r="C21" s="8" t="s">
        <v>359</v>
      </c>
      <c r="D21" s="21" t="s">
        <v>200</v>
      </c>
      <c r="E21" s="22">
        <v>608000</v>
      </c>
      <c r="F21" s="8" t="s">
        <v>52</v>
      </c>
      <c r="G21" s="22">
        <v>783100</v>
      </c>
      <c r="H21" s="8" t="s">
        <v>1430</v>
      </c>
      <c r="I21" s="22">
        <v>794200</v>
      </c>
      <c r="J21" s="8" t="s">
        <v>1431</v>
      </c>
      <c r="K21" s="22">
        <v>0</v>
      </c>
      <c r="L21" s="8" t="s">
        <v>52</v>
      </c>
      <c r="M21" s="22">
        <v>0</v>
      </c>
      <c r="N21" s="8" t="s">
        <v>52</v>
      </c>
      <c r="O21" s="22">
        <f t="shared" si="0"/>
        <v>608000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8" t="s">
        <v>1435</v>
      </c>
      <c r="X21" s="8" t="s">
        <v>52</v>
      </c>
      <c r="Y21" s="5" t="s">
        <v>52</v>
      </c>
      <c r="Z21" s="5" t="s">
        <v>52</v>
      </c>
      <c r="AA21" s="23"/>
      <c r="AB21" s="5" t="s">
        <v>52</v>
      </c>
    </row>
    <row r="22" spans="1:28" ht="30" customHeight="1">
      <c r="A22" s="8" t="s">
        <v>866</v>
      </c>
      <c r="B22" s="8" t="s">
        <v>864</v>
      </c>
      <c r="C22" s="8" t="s">
        <v>865</v>
      </c>
      <c r="D22" s="21" t="s">
        <v>227</v>
      </c>
      <c r="E22" s="22">
        <v>0</v>
      </c>
      <c r="F22" s="8" t="s">
        <v>52</v>
      </c>
      <c r="G22" s="22">
        <v>1271</v>
      </c>
      <c r="H22" s="8" t="s">
        <v>1436</v>
      </c>
      <c r="I22" s="22">
        <v>1511.5</v>
      </c>
      <c r="J22" s="8" t="s">
        <v>1437</v>
      </c>
      <c r="K22" s="22">
        <v>0</v>
      </c>
      <c r="L22" s="8" t="s">
        <v>52</v>
      </c>
      <c r="M22" s="22">
        <v>0</v>
      </c>
      <c r="N22" s="8" t="s">
        <v>52</v>
      </c>
      <c r="O22" s="22">
        <f t="shared" si="0"/>
        <v>1271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8" t="s">
        <v>1438</v>
      </c>
      <c r="X22" s="8" t="s">
        <v>52</v>
      </c>
      <c r="Y22" s="5" t="s">
        <v>52</v>
      </c>
      <c r="Z22" s="5" t="s">
        <v>52</v>
      </c>
      <c r="AA22" s="23"/>
      <c r="AB22" s="5" t="s">
        <v>52</v>
      </c>
    </row>
    <row r="23" spans="1:28" ht="30" customHeight="1">
      <c r="A23" s="8" t="s">
        <v>862</v>
      </c>
      <c r="B23" s="8" t="s">
        <v>203</v>
      </c>
      <c r="C23" s="8" t="s">
        <v>861</v>
      </c>
      <c r="D23" s="21" t="s">
        <v>227</v>
      </c>
      <c r="E23" s="22">
        <v>0</v>
      </c>
      <c r="F23" s="8" t="s">
        <v>52</v>
      </c>
      <c r="G23" s="22">
        <v>786.6</v>
      </c>
      <c r="H23" s="8" t="s">
        <v>1430</v>
      </c>
      <c r="I23" s="22">
        <v>808.6</v>
      </c>
      <c r="J23" s="8" t="s">
        <v>1431</v>
      </c>
      <c r="K23" s="22">
        <v>0</v>
      </c>
      <c r="L23" s="8" t="s">
        <v>52</v>
      </c>
      <c r="M23" s="22">
        <v>0</v>
      </c>
      <c r="N23" s="8" t="s">
        <v>52</v>
      </c>
      <c r="O23" s="22">
        <f t="shared" si="0"/>
        <v>786.6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8" t="s">
        <v>1439</v>
      </c>
      <c r="X23" s="8" t="s">
        <v>52</v>
      </c>
      <c r="Y23" s="5" t="s">
        <v>52</v>
      </c>
      <c r="Z23" s="5" t="s">
        <v>52</v>
      </c>
      <c r="AA23" s="23"/>
      <c r="AB23" s="5" t="s">
        <v>52</v>
      </c>
    </row>
    <row r="24" spans="1:28" ht="30" customHeight="1">
      <c r="A24" s="8" t="s">
        <v>208</v>
      </c>
      <c r="B24" s="8" t="s">
        <v>203</v>
      </c>
      <c r="C24" s="8" t="s">
        <v>207</v>
      </c>
      <c r="D24" s="21" t="s">
        <v>200</v>
      </c>
      <c r="E24" s="22">
        <v>0</v>
      </c>
      <c r="F24" s="8" t="s">
        <v>52</v>
      </c>
      <c r="G24" s="22">
        <v>799000</v>
      </c>
      <c r="H24" s="8" t="s">
        <v>1430</v>
      </c>
      <c r="I24" s="22">
        <v>891100</v>
      </c>
      <c r="J24" s="8" t="s">
        <v>1431</v>
      </c>
      <c r="K24" s="22">
        <v>0</v>
      </c>
      <c r="L24" s="8" t="s">
        <v>52</v>
      </c>
      <c r="M24" s="22">
        <v>0</v>
      </c>
      <c r="N24" s="8" t="s">
        <v>52</v>
      </c>
      <c r="O24" s="22">
        <f t="shared" si="0"/>
        <v>799000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8" t="s">
        <v>1440</v>
      </c>
      <c r="X24" s="8" t="s">
        <v>52</v>
      </c>
      <c r="Y24" s="5" t="s">
        <v>52</v>
      </c>
      <c r="Z24" s="5" t="s">
        <v>52</v>
      </c>
      <c r="AA24" s="23"/>
      <c r="AB24" s="5" t="s">
        <v>52</v>
      </c>
    </row>
    <row r="25" spans="1:28" ht="30" customHeight="1">
      <c r="A25" s="8" t="s">
        <v>356</v>
      </c>
      <c r="B25" s="8" t="s">
        <v>203</v>
      </c>
      <c r="C25" s="8" t="s">
        <v>355</v>
      </c>
      <c r="D25" s="21" t="s">
        <v>200</v>
      </c>
      <c r="E25" s="22">
        <v>0</v>
      </c>
      <c r="F25" s="8" t="s">
        <v>52</v>
      </c>
      <c r="G25" s="22">
        <v>798200</v>
      </c>
      <c r="H25" s="8" t="s">
        <v>1430</v>
      </c>
      <c r="I25" s="22">
        <v>886400</v>
      </c>
      <c r="J25" s="8" t="s">
        <v>1431</v>
      </c>
      <c r="K25" s="22">
        <v>0</v>
      </c>
      <c r="L25" s="8" t="s">
        <v>52</v>
      </c>
      <c r="M25" s="22">
        <v>0</v>
      </c>
      <c r="N25" s="8" t="s">
        <v>52</v>
      </c>
      <c r="O25" s="22">
        <f t="shared" si="0"/>
        <v>798200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8" t="s">
        <v>1441</v>
      </c>
      <c r="X25" s="8" t="s">
        <v>52</v>
      </c>
      <c r="Y25" s="5" t="s">
        <v>52</v>
      </c>
      <c r="Z25" s="5" t="s">
        <v>52</v>
      </c>
      <c r="AA25" s="23"/>
      <c r="AB25" s="5" t="s">
        <v>52</v>
      </c>
    </row>
    <row r="26" spans="1:28" ht="30" customHeight="1">
      <c r="A26" s="8" t="s">
        <v>205</v>
      </c>
      <c r="B26" s="8" t="s">
        <v>203</v>
      </c>
      <c r="C26" s="8" t="s">
        <v>204</v>
      </c>
      <c r="D26" s="21" t="s">
        <v>200</v>
      </c>
      <c r="E26" s="22">
        <v>0</v>
      </c>
      <c r="F26" s="8" t="s">
        <v>52</v>
      </c>
      <c r="G26" s="22">
        <v>795000</v>
      </c>
      <c r="H26" s="8" t="s">
        <v>1430</v>
      </c>
      <c r="I26" s="22">
        <v>885600</v>
      </c>
      <c r="J26" s="8" t="s">
        <v>1431</v>
      </c>
      <c r="K26" s="22">
        <v>0</v>
      </c>
      <c r="L26" s="8" t="s">
        <v>52</v>
      </c>
      <c r="M26" s="22">
        <v>0</v>
      </c>
      <c r="N26" s="8" t="s">
        <v>52</v>
      </c>
      <c r="O26" s="22">
        <f t="shared" si="0"/>
        <v>795000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8" t="s">
        <v>1442</v>
      </c>
      <c r="X26" s="8" t="s">
        <v>52</v>
      </c>
      <c r="Y26" s="5" t="s">
        <v>52</v>
      </c>
      <c r="Z26" s="5" t="s">
        <v>52</v>
      </c>
      <c r="AA26" s="23"/>
      <c r="AB26" s="5" t="s">
        <v>52</v>
      </c>
    </row>
    <row r="27" spans="1:28" ht="30" customHeight="1">
      <c r="A27" s="8" t="s">
        <v>220</v>
      </c>
      <c r="B27" s="8" t="s">
        <v>203</v>
      </c>
      <c r="C27" s="8" t="s">
        <v>219</v>
      </c>
      <c r="D27" s="21" t="s">
        <v>200</v>
      </c>
      <c r="E27" s="22">
        <v>656000</v>
      </c>
      <c r="F27" s="8" t="s">
        <v>52</v>
      </c>
      <c r="G27" s="22">
        <v>800600</v>
      </c>
      <c r="H27" s="8" t="s">
        <v>1430</v>
      </c>
      <c r="I27" s="22">
        <v>851700</v>
      </c>
      <c r="J27" s="8" t="s">
        <v>1431</v>
      </c>
      <c r="K27" s="22">
        <v>0</v>
      </c>
      <c r="L27" s="8" t="s">
        <v>52</v>
      </c>
      <c r="M27" s="22">
        <v>0</v>
      </c>
      <c r="N27" s="8" t="s">
        <v>52</v>
      </c>
      <c r="O27" s="22">
        <f t="shared" si="0"/>
        <v>656000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8" t="s">
        <v>1443</v>
      </c>
      <c r="X27" s="8" t="s">
        <v>52</v>
      </c>
      <c r="Y27" s="5" t="s">
        <v>52</v>
      </c>
      <c r="Z27" s="5" t="s">
        <v>52</v>
      </c>
      <c r="AA27" s="23"/>
      <c r="AB27" s="5" t="s">
        <v>52</v>
      </c>
    </row>
    <row r="28" spans="1:28" ht="30" customHeight="1">
      <c r="A28" s="8" t="s">
        <v>223</v>
      </c>
      <c r="B28" s="8" t="s">
        <v>203</v>
      </c>
      <c r="C28" s="8" t="s">
        <v>222</v>
      </c>
      <c r="D28" s="21" t="s">
        <v>200</v>
      </c>
      <c r="E28" s="22">
        <v>608000</v>
      </c>
      <c r="F28" s="8" t="s">
        <v>52</v>
      </c>
      <c r="G28" s="22">
        <v>783100</v>
      </c>
      <c r="H28" s="8" t="s">
        <v>1430</v>
      </c>
      <c r="I28" s="22">
        <v>794200</v>
      </c>
      <c r="J28" s="8" t="s">
        <v>1431</v>
      </c>
      <c r="K28" s="22">
        <v>0</v>
      </c>
      <c r="L28" s="8" t="s">
        <v>52</v>
      </c>
      <c r="M28" s="22">
        <v>0</v>
      </c>
      <c r="N28" s="8" t="s">
        <v>52</v>
      </c>
      <c r="O28" s="22">
        <f t="shared" si="0"/>
        <v>608000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8" t="s">
        <v>1444</v>
      </c>
      <c r="X28" s="8" t="s">
        <v>52</v>
      </c>
      <c r="Y28" s="5" t="s">
        <v>52</v>
      </c>
      <c r="Z28" s="5" t="s">
        <v>52</v>
      </c>
      <c r="AA28" s="23"/>
      <c r="AB28" s="5" t="s">
        <v>52</v>
      </c>
    </row>
    <row r="29" spans="1:28" ht="30" customHeight="1">
      <c r="A29" s="8" t="s">
        <v>554</v>
      </c>
      <c r="B29" s="8" t="s">
        <v>552</v>
      </c>
      <c r="C29" s="8" t="s">
        <v>553</v>
      </c>
      <c r="D29" s="21" t="s">
        <v>96</v>
      </c>
      <c r="E29" s="22">
        <v>410130</v>
      </c>
      <c r="F29" s="8" t="s">
        <v>52</v>
      </c>
      <c r="G29" s="22">
        <v>482035.92</v>
      </c>
      <c r="H29" s="8" t="s">
        <v>1445</v>
      </c>
      <c r="I29" s="22">
        <v>389221.55</v>
      </c>
      <c r="J29" s="8" t="s">
        <v>1446</v>
      </c>
      <c r="K29" s="22">
        <v>0</v>
      </c>
      <c r="L29" s="8" t="s">
        <v>52</v>
      </c>
      <c r="M29" s="22">
        <v>0</v>
      </c>
      <c r="N29" s="8" t="s">
        <v>52</v>
      </c>
      <c r="O29" s="22">
        <f t="shared" si="0"/>
        <v>389221.55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8" t="s">
        <v>1447</v>
      </c>
      <c r="X29" s="8" t="s">
        <v>52</v>
      </c>
      <c r="Y29" s="5" t="s">
        <v>52</v>
      </c>
      <c r="Z29" s="5" t="s">
        <v>52</v>
      </c>
      <c r="AA29" s="23"/>
      <c r="AB29" s="5" t="s">
        <v>52</v>
      </c>
    </row>
    <row r="30" spans="1:28" ht="30" customHeight="1">
      <c r="A30" s="8" t="s">
        <v>801</v>
      </c>
      <c r="B30" s="8" t="s">
        <v>798</v>
      </c>
      <c r="C30" s="8" t="s">
        <v>799</v>
      </c>
      <c r="D30" s="21" t="s">
        <v>800</v>
      </c>
      <c r="E30" s="22">
        <v>1230</v>
      </c>
      <c r="F30" s="8" t="s">
        <v>52</v>
      </c>
      <c r="G30" s="22">
        <v>1360</v>
      </c>
      <c r="H30" s="8" t="s">
        <v>1448</v>
      </c>
      <c r="I30" s="22">
        <v>1300</v>
      </c>
      <c r="J30" s="8" t="s">
        <v>1446</v>
      </c>
      <c r="K30" s="22">
        <v>0</v>
      </c>
      <c r="L30" s="8" t="s">
        <v>52</v>
      </c>
      <c r="M30" s="22">
        <v>0</v>
      </c>
      <c r="N30" s="8" t="s">
        <v>52</v>
      </c>
      <c r="O30" s="22">
        <f t="shared" si="0"/>
        <v>1230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8" t="s">
        <v>1449</v>
      </c>
      <c r="X30" s="8" t="s">
        <v>52</v>
      </c>
      <c r="Y30" s="5" t="s">
        <v>52</v>
      </c>
      <c r="Z30" s="5" t="s">
        <v>52</v>
      </c>
      <c r="AA30" s="23"/>
      <c r="AB30" s="5" t="s">
        <v>52</v>
      </c>
    </row>
    <row r="31" spans="1:28" ht="30" customHeight="1">
      <c r="A31" s="8" t="s">
        <v>780</v>
      </c>
      <c r="B31" s="8" t="s">
        <v>778</v>
      </c>
      <c r="C31" s="8" t="s">
        <v>779</v>
      </c>
      <c r="D31" s="21" t="s">
        <v>227</v>
      </c>
      <c r="E31" s="22">
        <v>0</v>
      </c>
      <c r="F31" s="8" t="s">
        <v>52</v>
      </c>
      <c r="G31" s="22">
        <v>400</v>
      </c>
      <c r="H31" s="8" t="s">
        <v>1450</v>
      </c>
      <c r="I31" s="22">
        <v>0</v>
      </c>
      <c r="J31" s="8" t="s">
        <v>52</v>
      </c>
      <c r="K31" s="22">
        <v>0</v>
      </c>
      <c r="L31" s="8" t="s">
        <v>52</v>
      </c>
      <c r="M31" s="22">
        <v>0</v>
      </c>
      <c r="N31" s="8" t="s">
        <v>52</v>
      </c>
      <c r="O31" s="22">
        <f t="shared" si="0"/>
        <v>400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8" t="s">
        <v>1451</v>
      </c>
      <c r="X31" s="8" t="s">
        <v>52</v>
      </c>
      <c r="Y31" s="5" t="s">
        <v>52</v>
      </c>
      <c r="Z31" s="5" t="s">
        <v>52</v>
      </c>
      <c r="AA31" s="23"/>
      <c r="AB31" s="5" t="s">
        <v>52</v>
      </c>
    </row>
    <row r="32" spans="1:28" ht="30" customHeight="1">
      <c r="A32" s="8" t="s">
        <v>1129</v>
      </c>
      <c r="B32" s="8" t="s">
        <v>1126</v>
      </c>
      <c r="C32" s="8" t="s">
        <v>1127</v>
      </c>
      <c r="D32" s="21" t="s">
        <v>1128</v>
      </c>
      <c r="E32" s="22">
        <v>0</v>
      </c>
      <c r="F32" s="8" t="s">
        <v>52</v>
      </c>
      <c r="G32" s="22">
        <v>5090.8999999999996</v>
      </c>
      <c r="H32" s="8" t="s">
        <v>1452</v>
      </c>
      <c r="I32" s="22">
        <v>5000</v>
      </c>
      <c r="J32" s="8" t="s">
        <v>1453</v>
      </c>
      <c r="K32" s="22">
        <v>0</v>
      </c>
      <c r="L32" s="8" t="s">
        <v>52</v>
      </c>
      <c r="M32" s="22">
        <v>0</v>
      </c>
      <c r="N32" s="8" t="s">
        <v>52</v>
      </c>
      <c r="O32" s="22">
        <f t="shared" si="0"/>
        <v>5000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8" t="s">
        <v>1454</v>
      </c>
      <c r="X32" s="8" t="s">
        <v>52</v>
      </c>
      <c r="Y32" s="5" t="s">
        <v>52</v>
      </c>
      <c r="Z32" s="5" t="s">
        <v>52</v>
      </c>
      <c r="AA32" s="23"/>
      <c r="AB32" s="5" t="s">
        <v>52</v>
      </c>
    </row>
    <row r="33" spans="1:28" ht="30" customHeight="1">
      <c r="A33" s="8" t="s">
        <v>1238</v>
      </c>
      <c r="B33" s="8" t="s">
        <v>1236</v>
      </c>
      <c r="C33" s="8" t="s">
        <v>1237</v>
      </c>
      <c r="D33" s="21" t="s">
        <v>66</v>
      </c>
      <c r="E33" s="22">
        <v>0</v>
      </c>
      <c r="F33" s="8" t="s">
        <v>52</v>
      </c>
      <c r="G33" s="22">
        <v>0</v>
      </c>
      <c r="H33" s="8" t="s">
        <v>52</v>
      </c>
      <c r="I33" s="22">
        <v>0</v>
      </c>
      <c r="J33" s="8" t="s">
        <v>52</v>
      </c>
      <c r="K33" s="22">
        <v>0</v>
      </c>
      <c r="L33" s="8" t="s">
        <v>52</v>
      </c>
      <c r="M33" s="22">
        <v>23650</v>
      </c>
      <c r="N33" s="8" t="s">
        <v>52</v>
      </c>
      <c r="O33" s="22">
        <f t="shared" si="0"/>
        <v>23650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8" t="s">
        <v>1455</v>
      </c>
      <c r="X33" s="8" t="s">
        <v>52</v>
      </c>
      <c r="Y33" s="5" t="s">
        <v>52</v>
      </c>
      <c r="Z33" s="5" t="s">
        <v>52</v>
      </c>
      <c r="AA33" s="23"/>
      <c r="AB33" s="5" t="s">
        <v>52</v>
      </c>
    </row>
    <row r="34" spans="1:28" ht="30" customHeight="1">
      <c r="A34" s="8" t="s">
        <v>1161</v>
      </c>
      <c r="B34" s="8" t="s">
        <v>569</v>
      </c>
      <c r="C34" s="8" t="s">
        <v>1160</v>
      </c>
      <c r="D34" s="21" t="s">
        <v>66</v>
      </c>
      <c r="E34" s="22">
        <v>1830</v>
      </c>
      <c r="F34" s="8" t="s">
        <v>52</v>
      </c>
      <c r="G34" s="22">
        <v>2283.9499999999998</v>
      </c>
      <c r="H34" s="8" t="s">
        <v>1456</v>
      </c>
      <c r="I34" s="22">
        <v>2037.03</v>
      </c>
      <c r="J34" s="8" t="s">
        <v>1457</v>
      </c>
      <c r="K34" s="22">
        <v>0</v>
      </c>
      <c r="L34" s="8" t="s">
        <v>52</v>
      </c>
      <c r="M34" s="22">
        <v>0</v>
      </c>
      <c r="N34" s="8" t="s">
        <v>52</v>
      </c>
      <c r="O34" s="22">
        <f t="shared" si="0"/>
        <v>1830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8" t="s">
        <v>1458</v>
      </c>
      <c r="X34" s="8" t="s">
        <v>52</v>
      </c>
      <c r="Y34" s="5" t="s">
        <v>52</v>
      </c>
      <c r="Z34" s="5" t="s">
        <v>52</v>
      </c>
      <c r="AA34" s="23"/>
      <c r="AB34" s="5" t="s">
        <v>52</v>
      </c>
    </row>
    <row r="35" spans="1:28" ht="30" customHeight="1">
      <c r="A35" s="8" t="s">
        <v>571</v>
      </c>
      <c r="B35" s="8" t="s">
        <v>569</v>
      </c>
      <c r="C35" s="8" t="s">
        <v>570</v>
      </c>
      <c r="D35" s="21" t="s">
        <v>66</v>
      </c>
      <c r="E35" s="22">
        <v>1740</v>
      </c>
      <c r="F35" s="8" t="s">
        <v>52</v>
      </c>
      <c r="G35" s="22">
        <v>2277.77</v>
      </c>
      <c r="H35" s="8" t="s">
        <v>1456</v>
      </c>
      <c r="I35" s="22">
        <v>1944.44</v>
      </c>
      <c r="J35" s="8" t="s">
        <v>1457</v>
      </c>
      <c r="K35" s="22">
        <v>0</v>
      </c>
      <c r="L35" s="8" t="s">
        <v>52</v>
      </c>
      <c r="M35" s="22">
        <v>0</v>
      </c>
      <c r="N35" s="8" t="s">
        <v>52</v>
      </c>
      <c r="O35" s="22">
        <f t="shared" si="0"/>
        <v>1740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8" t="s">
        <v>1459</v>
      </c>
      <c r="X35" s="8" t="s">
        <v>52</v>
      </c>
      <c r="Y35" s="5" t="s">
        <v>52</v>
      </c>
      <c r="Z35" s="5" t="s">
        <v>52</v>
      </c>
      <c r="AA35" s="23"/>
      <c r="AB35" s="5" t="s">
        <v>52</v>
      </c>
    </row>
    <row r="36" spans="1:28" ht="30" customHeight="1">
      <c r="A36" s="8" t="s">
        <v>997</v>
      </c>
      <c r="B36" s="8" t="s">
        <v>832</v>
      </c>
      <c r="C36" s="8" t="s">
        <v>996</v>
      </c>
      <c r="D36" s="21" t="s">
        <v>186</v>
      </c>
      <c r="E36" s="22">
        <v>0</v>
      </c>
      <c r="F36" s="8" t="s">
        <v>52</v>
      </c>
      <c r="G36" s="22">
        <v>930</v>
      </c>
      <c r="H36" s="8" t="s">
        <v>1460</v>
      </c>
      <c r="I36" s="22">
        <v>0</v>
      </c>
      <c r="J36" s="8" t="s">
        <v>52</v>
      </c>
      <c r="K36" s="22">
        <v>0</v>
      </c>
      <c r="L36" s="8" t="s">
        <v>52</v>
      </c>
      <c r="M36" s="22">
        <v>0</v>
      </c>
      <c r="N36" s="8" t="s">
        <v>52</v>
      </c>
      <c r="O36" s="22">
        <f t="shared" si="0"/>
        <v>930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8" t="s">
        <v>1461</v>
      </c>
      <c r="X36" s="8" t="s">
        <v>52</v>
      </c>
      <c r="Y36" s="5" t="s">
        <v>52</v>
      </c>
      <c r="Z36" s="5" t="s">
        <v>52</v>
      </c>
      <c r="AA36" s="23"/>
      <c r="AB36" s="5" t="s">
        <v>52</v>
      </c>
    </row>
    <row r="37" spans="1:28" ht="30" customHeight="1">
      <c r="A37" s="8" t="s">
        <v>834</v>
      </c>
      <c r="B37" s="8" t="s">
        <v>832</v>
      </c>
      <c r="C37" s="8" t="s">
        <v>833</v>
      </c>
      <c r="D37" s="21" t="s">
        <v>306</v>
      </c>
      <c r="E37" s="22">
        <v>0</v>
      </c>
      <c r="F37" s="8" t="s">
        <v>52</v>
      </c>
      <c r="G37" s="22">
        <v>1160</v>
      </c>
      <c r="H37" s="8" t="s">
        <v>1460</v>
      </c>
      <c r="I37" s="22">
        <v>0</v>
      </c>
      <c r="J37" s="8" t="s">
        <v>52</v>
      </c>
      <c r="K37" s="22">
        <v>0</v>
      </c>
      <c r="L37" s="8" t="s">
        <v>52</v>
      </c>
      <c r="M37" s="22">
        <v>0</v>
      </c>
      <c r="N37" s="8" t="s">
        <v>52</v>
      </c>
      <c r="O37" s="22">
        <f t="shared" si="0"/>
        <v>1160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8" t="s">
        <v>1462</v>
      </c>
      <c r="X37" s="8" t="s">
        <v>52</v>
      </c>
      <c r="Y37" s="5" t="s">
        <v>52</v>
      </c>
      <c r="Z37" s="5" t="s">
        <v>52</v>
      </c>
      <c r="AA37" s="23"/>
      <c r="AB37" s="5" t="s">
        <v>52</v>
      </c>
    </row>
    <row r="38" spans="1:28" ht="30" customHeight="1">
      <c r="A38" s="8" t="s">
        <v>981</v>
      </c>
      <c r="B38" s="8" t="s">
        <v>832</v>
      </c>
      <c r="C38" s="8" t="s">
        <v>980</v>
      </c>
      <c r="D38" s="21" t="s">
        <v>186</v>
      </c>
      <c r="E38" s="22">
        <v>0</v>
      </c>
      <c r="F38" s="8" t="s">
        <v>52</v>
      </c>
      <c r="G38" s="22">
        <v>1250</v>
      </c>
      <c r="H38" s="8" t="s">
        <v>1460</v>
      </c>
      <c r="I38" s="22">
        <v>0</v>
      </c>
      <c r="J38" s="8" t="s">
        <v>52</v>
      </c>
      <c r="K38" s="22">
        <v>0</v>
      </c>
      <c r="L38" s="8" t="s">
        <v>52</v>
      </c>
      <c r="M38" s="22">
        <v>0</v>
      </c>
      <c r="N38" s="8" t="s">
        <v>52</v>
      </c>
      <c r="O38" s="22">
        <f t="shared" si="0"/>
        <v>1250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8" t="s">
        <v>1463</v>
      </c>
      <c r="X38" s="8" t="s">
        <v>52</v>
      </c>
      <c r="Y38" s="5" t="s">
        <v>52</v>
      </c>
      <c r="Z38" s="5" t="s">
        <v>52</v>
      </c>
      <c r="AA38" s="23"/>
      <c r="AB38" s="5" t="s">
        <v>52</v>
      </c>
    </row>
    <row r="39" spans="1:28" ht="30" customHeight="1">
      <c r="A39" s="8" t="s">
        <v>984</v>
      </c>
      <c r="B39" s="8" t="s">
        <v>832</v>
      </c>
      <c r="C39" s="8" t="s">
        <v>983</v>
      </c>
      <c r="D39" s="21" t="s">
        <v>186</v>
      </c>
      <c r="E39" s="22">
        <v>0</v>
      </c>
      <c r="F39" s="8" t="s">
        <v>52</v>
      </c>
      <c r="G39" s="22">
        <v>780</v>
      </c>
      <c r="H39" s="8" t="s">
        <v>1460</v>
      </c>
      <c r="I39" s="22">
        <v>0</v>
      </c>
      <c r="J39" s="8" t="s">
        <v>52</v>
      </c>
      <c r="K39" s="22">
        <v>0</v>
      </c>
      <c r="L39" s="8" t="s">
        <v>52</v>
      </c>
      <c r="M39" s="22">
        <v>0</v>
      </c>
      <c r="N39" s="8" t="s">
        <v>52</v>
      </c>
      <c r="O39" s="22">
        <f t="shared" si="0"/>
        <v>780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8" t="s">
        <v>1464</v>
      </c>
      <c r="X39" s="8" t="s">
        <v>52</v>
      </c>
      <c r="Y39" s="5" t="s">
        <v>52</v>
      </c>
      <c r="Z39" s="5" t="s">
        <v>52</v>
      </c>
      <c r="AA39" s="23"/>
      <c r="AB39" s="5" t="s">
        <v>52</v>
      </c>
    </row>
    <row r="40" spans="1:28" ht="30" customHeight="1">
      <c r="A40" s="8" t="s">
        <v>988</v>
      </c>
      <c r="B40" s="8" t="s">
        <v>832</v>
      </c>
      <c r="C40" s="8" t="s">
        <v>986</v>
      </c>
      <c r="D40" s="21" t="s">
        <v>987</v>
      </c>
      <c r="E40" s="22">
        <v>0</v>
      </c>
      <c r="F40" s="8" t="s">
        <v>52</v>
      </c>
      <c r="G40" s="22">
        <v>250</v>
      </c>
      <c r="H40" s="8" t="s">
        <v>1460</v>
      </c>
      <c r="I40" s="22">
        <v>0</v>
      </c>
      <c r="J40" s="8" t="s">
        <v>52</v>
      </c>
      <c r="K40" s="22">
        <v>0</v>
      </c>
      <c r="L40" s="8" t="s">
        <v>52</v>
      </c>
      <c r="M40" s="22">
        <v>0</v>
      </c>
      <c r="N40" s="8" t="s">
        <v>52</v>
      </c>
      <c r="O40" s="22">
        <f t="shared" si="0"/>
        <v>250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8" t="s">
        <v>1465</v>
      </c>
      <c r="X40" s="8" t="s">
        <v>52</v>
      </c>
      <c r="Y40" s="5" t="s">
        <v>52</v>
      </c>
      <c r="Z40" s="5" t="s">
        <v>52</v>
      </c>
      <c r="AA40" s="23"/>
      <c r="AB40" s="5" t="s">
        <v>52</v>
      </c>
    </row>
    <row r="41" spans="1:28" ht="30" customHeight="1">
      <c r="A41" s="8" t="s">
        <v>991</v>
      </c>
      <c r="B41" s="8" t="s">
        <v>832</v>
      </c>
      <c r="C41" s="8" t="s">
        <v>990</v>
      </c>
      <c r="D41" s="21" t="s">
        <v>987</v>
      </c>
      <c r="E41" s="22">
        <v>0</v>
      </c>
      <c r="F41" s="8" t="s">
        <v>52</v>
      </c>
      <c r="G41" s="22">
        <v>0</v>
      </c>
      <c r="H41" s="8" t="s">
        <v>52</v>
      </c>
      <c r="I41" s="22">
        <v>0</v>
      </c>
      <c r="J41" s="8" t="s">
        <v>52</v>
      </c>
      <c r="K41" s="22">
        <v>0</v>
      </c>
      <c r="L41" s="8" t="s">
        <v>52</v>
      </c>
      <c r="M41" s="22">
        <v>111</v>
      </c>
      <c r="N41" s="8" t="s">
        <v>52</v>
      </c>
      <c r="O41" s="22">
        <f t="shared" si="0"/>
        <v>111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8" t="s">
        <v>1466</v>
      </c>
      <c r="X41" s="8" t="s">
        <v>52</v>
      </c>
      <c r="Y41" s="5" t="s">
        <v>52</v>
      </c>
      <c r="Z41" s="5" t="s">
        <v>52</v>
      </c>
      <c r="AA41" s="23"/>
      <c r="AB41" s="5" t="s">
        <v>52</v>
      </c>
    </row>
    <row r="42" spans="1:28" ht="30" customHeight="1">
      <c r="A42" s="8" t="s">
        <v>994</v>
      </c>
      <c r="B42" s="8" t="s">
        <v>832</v>
      </c>
      <c r="C42" s="8" t="s">
        <v>993</v>
      </c>
      <c r="D42" s="21" t="s">
        <v>987</v>
      </c>
      <c r="E42" s="22">
        <v>0</v>
      </c>
      <c r="F42" s="8" t="s">
        <v>52</v>
      </c>
      <c r="G42" s="22">
        <v>0</v>
      </c>
      <c r="H42" s="8" t="s">
        <v>52</v>
      </c>
      <c r="I42" s="22">
        <v>0</v>
      </c>
      <c r="J42" s="8" t="s">
        <v>52</v>
      </c>
      <c r="K42" s="22">
        <v>0</v>
      </c>
      <c r="L42" s="8" t="s">
        <v>52</v>
      </c>
      <c r="M42" s="22">
        <v>107</v>
      </c>
      <c r="N42" s="8" t="s">
        <v>52</v>
      </c>
      <c r="O42" s="22">
        <f t="shared" si="0"/>
        <v>107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8" t="s">
        <v>1467</v>
      </c>
      <c r="X42" s="8" t="s">
        <v>52</v>
      </c>
      <c r="Y42" s="5" t="s">
        <v>52</v>
      </c>
      <c r="Z42" s="5" t="s">
        <v>52</v>
      </c>
      <c r="AA42" s="23"/>
      <c r="AB42" s="5" t="s">
        <v>52</v>
      </c>
    </row>
    <row r="43" spans="1:28" ht="30" customHeight="1">
      <c r="A43" s="8" t="s">
        <v>1000</v>
      </c>
      <c r="B43" s="8" t="s">
        <v>832</v>
      </c>
      <c r="C43" s="8" t="s">
        <v>999</v>
      </c>
      <c r="D43" s="21" t="s">
        <v>306</v>
      </c>
      <c r="E43" s="22">
        <v>0</v>
      </c>
      <c r="F43" s="8" t="s">
        <v>52</v>
      </c>
      <c r="G43" s="22">
        <v>0</v>
      </c>
      <c r="H43" s="8" t="s">
        <v>52</v>
      </c>
      <c r="I43" s="22">
        <v>0</v>
      </c>
      <c r="J43" s="8" t="s">
        <v>52</v>
      </c>
      <c r="K43" s="22">
        <v>0</v>
      </c>
      <c r="L43" s="8" t="s">
        <v>52</v>
      </c>
      <c r="M43" s="22">
        <v>60</v>
      </c>
      <c r="N43" s="8" t="s">
        <v>52</v>
      </c>
      <c r="O43" s="22">
        <f t="shared" si="0"/>
        <v>60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8" t="s">
        <v>1468</v>
      </c>
      <c r="X43" s="8" t="s">
        <v>52</v>
      </c>
      <c r="Y43" s="5" t="s">
        <v>52</v>
      </c>
      <c r="Z43" s="5" t="s">
        <v>52</v>
      </c>
      <c r="AA43" s="23"/>
      <c r="AB43" s="5" t="s">
        <v>52</v>
      </c>
    </row>
    <row r="44" spans="1:28" ht="30" customHeight="1">
      <c r="A44" s="8" t="s">
        <v>1003</v>
      </c>
      <c r="B44" s="8" t="s">
        <v>832</v>
      </c>
      <c r="C44" s="8" t="s">
        <v>1002</v>
      </c>
      <c r="D44" s="21" t="s">
        <v>306</v>
      </c>
      <c r="E44" s="22">
        <v>0</v>
      </c>
      <c r="F44" s="8" t="s">
        <v>52</v>
      </c>
      <c r="G44" s="22">
        <v>0</v>
      </c>
      <c r="H44" s="8" t="s">
        <v>52</v>
      </c>
      <c r="I44" s="22">
        <v>0</v>
      </c>
      <c r="J44" s="8" t="s">
        <v>52</v>
      </c>
      <c r="K44" s="22">
        <v>0</v>
      </c>
      <c r="L44" s="8" t="s">
        <v>52</v>
      </c>
      <c r="M44" s="22">
        <v>80</v>
      </c>
      <c r="N44" s="8" t="s">
        <v>52</v>
      </c>
      <c r="O44" s="22">
        <f t="shared" si="0"/>
        <v>80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8" t="s">
        <v>1469</v>
      </c>
      <c r="X44" s="8" t="s">
        <v>52</v>
      </c>
      <c r="Y44" s="5" t="s">
        <v>52</v>
      </c>
      <c r="Z44" s="5" t="s">
        <v>52</v>
      </c>
      <c r="AA44" s="23"/>
      <c r="AB44" s="5" t="s">
        <v>52</v>
      </c>
    </row>
    <row r="45" spans="1:28" ht="30" customHeight="1">
      <c r="A45" s="8" t="s">
        <v>715</v>
      </c>
      <c r="B45" s="8" t="s">
        <v>712</v>
      </c>
      <c r="C45" s="8" t="s">
        <v>713</v>
      </c>
      <c r="D45" s="21" t="s">
        <v>714</v>
      </c>
      <c r="E45" s="22">
        <v>0</v>
      </c>
      <c r="F45" s="8" t="s">
        <v>52</v>
      </c>
      <c r="G45" s="22">
        <v>0</v>
      </c>
      <c r="H45" s="8" t="s">
        <v>52</v>
      </c>
      <c r="I45" s="22">
        <v>0</v>
      </c>
      <c r="J45" s="8" t="s">
        <v>52</v>
      </c>
      <c r="K45" s="22">
        <v>0</v>
      </c>
      <c r="L45" s="8" t="s">
        <v>52</v>
      </c>
      <c r="M45" s="22">
        <v>95</v>
      </c>
      <c r="N45" s="8" t="s">
        <v>52</v>
      </c>
      <c r="O45" s="22">
        <f t="shared" si="0"/>
        <v>95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8" t="s">
        <v>1470</v>
      </c>
      <c r="X45" s="8" t="s">
        <v>52</v>
      </c>
      <c r="Y45" s="5" t="s">
        <v>52</v>
      </c>
      <c r="Z45" s="5" t="s">
        <v>52</v>
      </c>
      <c r="AA45" s="23"/>
      <c r="AB45" s="5" t="s">
        <v>52</v>
      </c>
    </row>
    <row r="46" spans="1:28" ht="30" customHeight="1">
      <c r="A46" s="8" t="s">
        <v>710</v>
      </c>
      <c r="B46" s="8" t="s">
        <v>708</v>
      </c>
      <c r="C46" s="8" t="s">
        <v>709</v>
      </c>
      <c r="D46" s="21" t="s">
        <v>306</v>
      </c>
      <c r="E46" s="22">
        <v>0</v>
      </c>
      <c r="F46" s="8" t="s">
        <v>52</v>
      </c>
      <c r="G46" s="22">
        <v>0</v>
      </c>
      <c r="H46" s="8" t="s">
        <v>52</v>
      </c>
      <c r="I46" s="22">
        <v>0</v>
      </c>
      <c r="J46" s="8" t="s">
        <v>52</v>
      </c>
      <c r="K46" s="22">
        <v>0</v>
      </c>
      <c r="L46" s="8" t="s">
        <v>52</v>
      </c>
      <c r="M46" s="22">
        <v>171000</v>
      </c>
      <c r="N46" s="8" t="s">
        <v>52</v>
      </c>
      <c r="O46" s="22">
        <f t="shared" si="0"/>
        <v>171000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8" t="s">
        <v>1471</v>
      </c>
      <c r="X46" s="8" t="s">
        <v>52</v>
      </c>
      <c r="Y46" s="5" t="s">
        <v>52</v>
      </c>
      <c r="Z46" s="5" t="s">
        <v>52</v>
      </c>
      <c r="AA46" s="23"/>
      <c r="AB46" s="5" t="s">
        <v>52</v>
      </c>
    </row>
    <row r="47" spans="1:28" ht="30" customHeight="1">
      <c r="A47" s="8" t="s">
        <v>706</v>
      </c>
      <c r="B47" s="8" t="s">
        <v>704</v>
      </c>
      <c r="C47" s="8" t="s">
        <v>705</v>
      </c>
      <c r="D47" s="21" t="s">
        <v>58</v>
      </c>
      <c r="E47" s="22">
        <v>0</v>
      </c>
      <c r="F47" s="8" t="s">
        <v>52</v>
      </c>
      <c r="G47" s="22">
        <v>0</v>
      </c>
      <c r="H47" s="8" t="s">
        <v>52</v>
      </c>
      <c r="I47" s="22">
        <v>0</v>
      </c>
      <c r="J47" s="8" t="s">
        <v>52</v>
      </c>
      <c r="K47" s="22">
        <v>0</v>
      </c>
      <c r="L47" s="8" t="s">
        <v>52</v>
      </c>
      <c r="M47" s="22">
        <v>0</v>
      </c>
      <c r="N47" s="8" t="s">
        <v>52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139000</v>
      </c>
      <c r="V47" s="22">
        <f>SMALL(Q47:U47,COUNTIF(Q47:U47,0)+1)</f>
        <v>139000</v>
      </c>
      <c r="W47" s="8" t="s">
        <v>1472</v>
      </c>
      <c r="X47" s="8" t="s">
        <v>52</v>
      </c>
      <c r="Y47" s="5" t="s">
        <v>52</v>
      </c>
      <c r="Z47" s="5" t="s">
        <v>52</v>
      </c>
      <c r="AA47" s="23"/>
      <c r="AB47" s="5" t="s">
        <v>52</v>
      </c>
    </row>
    <row r="48" spans="1:28" ht="30" customHeight="1">
      <c r="A48" s="8" t="s">
        <v>719</v>
      </c>
      <c r="B48" s="8" t="s">
        <v>717</v>
      </c>
      <c r="C48" s="8" t="s">
        <v>718</v>
      </c>
      <c r="D48" s="21" t="s">
        <v>306</v>
      </c>
      <c r="E48" s="22">
        <v>0</v>
      </c>
      <c r="F48" s="8" t="s">
        <v>52</v>
      </c>
      <c r="G48" s="22">
        <v>0</v>
      </c>
      <c r="H48" s="8" t="s">
        <v>52</v>
      </c>
      <c r="I48" s="22">
        <v>0</v>
      </c>
      <c r="J48" s="8" t="s">
        <v>52</v>
      </c>
      <c r="K48" s="22">
        <v>0</v>
      </c>
      <c r="L48" s="8" t="s">
        <v>52</v>
      </c>
      <c r="M48" s="22">
        <v>0</v>
      </c>
      <c r="N48" s="8" t="s">
        <v>52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93000</v>
      </c>
      <c r="V48" s="22">
        <f>SMALL(Q48:U48,COUNTIF(Q48:U48,0)+1)</f>
        <v>93000</v>
      </c>
      <c r="W48" s="8" t="s">
        <v>1473</v>
      </c>
      <c r="X48" s="8" t="s">
        <v>52</v>
      </c>
      <c r="Y48" s="5" t="s">
        <v>52</v>
      </c>
      <c r="Z48" s="5" t="s">
        <v>52</v>
      </c>
      <c r="AA48" s="23"/>
      <c r="AB48" s="5" t="s">
        <v>52</v>
      </c>
    </row>
    <row r="49" spans="1:28" ht="30" customHeight="1">
      <c r="A49" s="8" t="s">
        <v>1165</v>
      </c>
      <c r="B49" s="8" t="s">
        <v>1163</v>
      </c>
      <c r="C49" s="8" t="s">
        <v>1164</v>
      </c>
      <c r="D49" s="21" t="s">
        <v>186</v>
      </c>
      <c r="E49" s="22">
        <v>0</v>
      </c>
      <c r="F49" s="8" t="s">
        <v>52</v>
      </c>
      <c r="G49" s="22">
        <v>2580</v>
      </c>
      <c r="H49" s="8" t="s">
        <v>1474</v>
      </c>
      <c r="I49" s="22">
        <v>0</v>
      </c>
      <c r="J49" s="8" t="s">
        <v>52</v>
      </c>
      <c r="K49" s="22">
        <v>0</v>
      </c>
      <c r="L49" s="8" t="s">
        <v>52</v>
      </c>
      <c r="M49" s="22">
        <v>0</v>
      </c>
      <c r="N49" s="8" t="s">
        <v>52</v>
      </c>
      <c r="O49" s="22">
        <f t="shared" ref="O49:O80" si="1">SMALL(E49:M49,COUNTIF(E49:M49,0)+1)</f>
        <v>2580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8" t="s">
        <v>1475</v>
      </c>
      <c r="X49" s="8" t="s">
        <v>52</v>
      </c>
      <c r="Y49" s="5" t="s">
        <v>52</v>
      </c>
      <c r="Z49" s="5" t="s">
        <v>52</v>
      </c>
      <c r="AA49" s="23"/>
      <c r="AB49" s="5" t="s">
        <v>52</v>
      </c>
    </row>
    <row r="50" spans="1:28" ht="30" customHeight="1">
      <c r="A50" s="8" t="s">
        <v>1169</v>
      </c>
      <c r="B50" s="8" t="s">
        <v>1167</v>
      </c>
      <c r="C50" s="8" t="s">
        <v>1168</v>
      </c>
      <c r="D50" s="21" t="s">
        <v>186</v>
      </c>
      <c r="E50" s="22">
        <v>0</v>
      </c>
      <c r="F50" s="8" t="s">
        <v>52</v>
      </c>
      <c r="G50" s="22">
        <v>3440</v>
      </c>
      <c r="H50" s="8" t="s">
        <v>52</v>
      </c>
      <c r="I50" s="22">
        <v>0</v>
      </c>
      <c r="J50" s="8" t="s">
        <v>52</v>
      </c>
      <c r="K50" s="22">
        <v>0</v>
      </c>
      <c r="L50" s="8" t="s">
        <v>52</v>
      </c>
      <c r="M50" s="22">
        <v>0</v>
      </c>
      <c r="N50" s="8" t="s">
        <v>52</v>
      </c>
      <c r="O50" s="22">
        <f t="shared" si="1"/>
        <v>3440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8" t="s">
        <v>1476</v>
      </c>
      <c r="X50" s="8" t="s">
        <v>52</v>
      </c>
      <c r="Y50" s="5" t="s">
        <v>52</v>
      </c>
      <c r="Z50" s="5" t="s">
        <v>52</v>
      </c>
      <c r="AA50" s="23"/>
      <c r="AB50" s="5" t="s">
        <v>52</v>
      </c>
    </row>
    <row r="51" spans="1:28" ht="30" customHeight="1">
      <c r="A51" s="8" t="s">
        <v>1173</v>
      </c>
      <c r="B51" s="8" t="s">
        <v>1171</v>
      </c>
      <c r="C51" s="8" t="s">
        <v>1172</v>
      </c>
      <c r="D51" s="21" t="s">
        <v>129</v>
      </c>
      <c r="E51" s="22">
        <v>0</v>
      </c>
      <c r="F51" s="8" t="s">
        <v>52</v>
      </c>
      <c r="G51" s="22">
        <v>0</v>
      </c>
      <c r="H51" s="8" t="s">
        <v>52</v>
      </c>
      <c r="I51" s="22">
        <v>0</v>
      </c>
      <c r="J51" s="8" t="s">
        <v>52</v>
      </c>
      <c r="K51" s="22">
        <v>0</v>
      </c>
      <c r="L51" s="8" t="s">
        <v>52</v>
      </c>
      <c r="M51" s="22">
        <v>200</v>
      </c>
      <c r="N51" s="8" t="s">
        <v>52</v>
      </c>
      <c r="O51" s="22">
        <f t="shared" si="1"/>
        <v>200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8" t="s">
        <v>1477</v>
      </c>
      <c r="X51" s="8" t="s">
        <v>52</v>
      </c>
      <c r="Y51" s="5" t="s">
        <v>52</v>
      </c>
      <c r="Z51" s="5" t="s">
        <v>52</v>
      </c>
      <c r="AA51" s="23"/>
      <c r="AB51" s="5" t="s">
        <v>52</v>
      </c>
    </row>
    <row r="52" spans="1:28" ht="30" customHeight="1">
      <c r="A52" s="8" t="s">
        <v>1177</v>
      </c>
      <c r="B52" s="8" t="s">
        <v>1175</v>
      </c>
      <c r="C52" s="8" t="s">
        <v>1176</v>
      </c>
      <c r="D52" s="21" t="s">
        <v>186</v>
      </c>
      <c r="E52" s="22">
        <v>0</v>
      </c>
      <c r="F52" s="8" t="s">
        <v>52</v>
      </c>
      <c r="G52" s="22">
        <v>110</v>
      </c>
      <c r="H52" s="8" t="s">
        <v>52</v>
      </c>
      <c r="I52" s="22">
        <v>0</v>
      </c>
      <c r="J52" s="8" t="s">
        <v>52</v>
      </c>
      <c r="K52" s="22">
        <v>0</v>
      </c>
      <c r="L52" s="8" t="s">
        <v>52</v>
      </c>
      <c r="M52" s="22">
        <v>0</v>
      </c>
      <c r="N52" s="8" t="s">
        <v>52</v>
      </c>
      <c r="O52" s="22">
        <f t="shared" si="1"/>
        <v>110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8" t="s">
        <v>1478</v>
      </c>
      <c r="X52" s="8" t="s">
        <v>52</v>
      </c>
      <c r="Y52" s="5" t="s">
        <v>52</v>
      </c>
      <c r="Z52" s="5" t="s">
        <v>52</v>
      </c>
      <c r="AA52" s="23"/>
      <c r="AB52" s="5" t="s">
        <v>52</v>
      </c>
    </row>
    <row r="53" spans="1:28" ht="30" customHeight="1">
      <c r="A53" s="8" t="s">
        <v>1181</v>
      </c>
      <c r="B53" s="8" t="s">
        <v>1179</v>
      </c>
      <c r="C53" s="8" t="s">
        <v>1180</v>
      </c>
      <c r="D53" s="21" t="s">
        <v>129</v>
      </c>
      <c r="E53" s="22">
        <v>0</v>
      </c>
      <c r="F53" s="8" t="s">
        <v>52</v>
      </c>
      <c r="G53" s="22">
        <v>0</v>
      </c>
      <c r="H53" s="8" t="s">
        <v>52</v>
      </c>
      <c r="I53" s="22">
        <v>0</v>
      </c>
      <c r="J53" s="8" t="s">
        <v>52</v>
      </c>
      <c r="K53" s="22">
        <v>0</v>
      </c>
      <c r="L53" s="8" t="s">
        <v>52</v>
      </c>
      <c r="M53" s="22">
        <v>275</v>
      </c>
      <c r="N53" s="8" t="s">
        <v>52</v>
      </c>
      <c r="O53" s="22">
        <f t="shared" si="1"/>
        <v>275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8" t="s">
        <v>1479</v>
      </c>
      <c r="X53" s="8" t="s">
        <v>52</v>
      </c>
      <c r="Y53" s="5" t="s">
        <v>52</v>
      </c>
      <c r="Z53" s="5" t="s">
        <v>52</v>
      </c>
      <c r="AA53" s="23"/>
      <c r="AB53" s="5" t="s">
        <v>52</v>
      </c>
    </row>
    <row r="54" spans="1:28" ht="30" customHeight="1">
      <c r="A54" s="8" t="s">
        <v>1185</v>
      </c>
      <c r="B54" s="8" t="s">
        <v>1183</v>
      </c>
      <c r="C54" s="8" t="s">
        <v>1184</v>
      </c>
      <c r="D54" s="21" t="s">
        <v>129</v>
      </c>
      <c r="E54" s="22">
        <v>0</v>
      </c>
      <c r="F54" s="8" t="s">
        <v>52</v>
      </c>
      <c r="G54" s="22">
        <v>7</v>
      </c>
      <c r="H54" s="8" t="s">
        <v>1480</v>
      </c>
      <c r="I54" s="22">
        <v>0</v>
      </c>
      <c r="J54" s="8" t="s">
        <v>52</v>
      </c>
      <c r="K54" s="22">
        <v>0</v>
      </c>
      <c r="L54" s="8" t="s">
        <v>52</v>
      </c>
      <c r="M54" s="22">
        <v>0</v>
      </c>
      <c r="N54" s="8" t="s">
        <v>52</v>
      </c>
      <c r="O54" s="22">
        <f t="shared" si="1"/>
        <v>7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8" t="s">
        <v>1481</v>
      </c>
      <c r="X54" s="8" t="s">
        <v>52</v>
      </c>
      <c r="Y54" s="5" t="s">
        <v>52</v>
      </c>
      <c r="Z54" s="5" t="s">
        <v>52</v>
      </c>
      <c r="AA54" s="23"/>
      <c r="AB54" s="5" t="s">
        <v>52</v>
      </c>
    </row>
    <row r="55" spans="1:28" ht="30" customHeight="1">
      <c r="A55" s="8" t="s">
        <v>1189</v>
      </c>
      <c r="B55" s="8" t="s">
        <v>1187</v>
      </c>
      <c r="C55" s="8" t="s">
        <v>1188</v>
      </c>
      <c r="D55" s="21" t="s">
        <v>129</v>
      </c>
      <c r="E55" s="22">
        <v>0</v>
      </c>
      <c r="F55" s="8" t="s">
        <v>52</v>
      </c>
      <c r="G55" s="22">
        <v>0</v>
      </c>
      <c r="H55" s="8" t="s">
        <v>52</v>
      </c>
      <c r="I55" s="22">
        <v>0</v>
      </c>
      <c r="J55" s="8" t="s">
        <v>52</v>
      </c>
      <c r="K55" s="22">
        <v>0</v>
      </c>
      <c r="L55" s="8" t="s">
        <v>52</v>
      </c>
      <c r="M55" s="22">
        <v>10</v>
      </c>
      <c r="N55" s="8" t="s">
        <v>52</v>
      </c>
      <c r="O55" s="22">
        <f t="shared" si="1"/>
        <v>10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8" t="s">
        <v>1482</v>
      </c>
      <c r="X55" s="8" t="s">
        <v>52</v>
      </c>
      <c r="Y55" s="5" t="s">
        <v>52</v>
      </c>
      <c r="Z55" s="5" t="s">
        <v>52</v>
      </c>
      <c r="AA55" s="23"/>
      <c r="AB55" s="5" t="s">
        <v>52</v>
      </c>
    </row>
    <row r="56" spans="1:28" ht="30" customHeight="1">
      <c r="A56" s="8" t="s">
        <v>1192</v>
      </c>
      <c r="B56" s="8" t="s">
        <v>1187</v>
      </c>
      <c r="C56" s="8" t="s">
        <v>1191</v>
      </c>
      <c r="D56" s="21" t="s">
        <v>129</v>
      </c>
      <c r="E56" s="22">
        <v>0</v>
      </c>
      <c r="F56" s="8" t="s">
        <v>52</v>
      </c>
      <c r="G56" s="22">
        <v>0</v>
      </c>
      <c r="H56" s="8" t="s">
        <v>52</v>
      </c>
      <c r="I56" s="22">
        <v>0</v>
      </c>
      <c r="J56" s="8" t="s">
        <v>52</v>
      </c>
      <c r="K56" s="22">
        <v>0</v>
      </c>
      <c r="L56" s="8" t="s">
        <v>52</v>
      </c>
      <c r="M56" s="22">
        <v>17</v>
      </c>
      <c r="N56" s="8" t="s">
        <v>52</v>
      </c>
      <c r="O56" s="22">
        <f t="shared" si="1"/>
        <v>17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8" t="s">
        <v>1483</v>
      </c>
      <c r="X56" s="8" t="s">
        <v>52</v>
      </c>
      <c r="Y56" s="5" t="s">
        <v>52</v>
      </c>
      <c r="Z56" s="5" t="s">
        <v>52</v>
      </c>
      <c r="AA56" s="23"/>
      <c r="AB56" s="5" t="s">
        <v>52</v>
      </c>
    </row>
    <row r="57" spans="1:28" ht="30" customHeight="1">
      <c r="A57" s="8" t="s">
        <v>1196</v>
      </c>
      <c r="B57" s="8" t="s">
        <v>1194</v>
      </c>
      <c r="C57" s="8" t="s">
        <v>1195</v>
      </c>
      <c r="D57" s="21" t="s">
        <v>186</v>
      </c>
      <c r="E57" s="22">
        <v>0</v>
      </c>
      <c r="F57" s="8" t="s">
        <v>52</v>
      </c>
      <c r="G57" s="22">
        <v>0</v>
      </c>
      <c r="H57" s="8" t="s">
        <v>52</v>
      </c>
      <c r="I57" s="22">
        <v>0</v>
      </c>
      <c r="J57" s="8" t="s">
        <v>52</v>
      </c>
      <c r="K57" s="22">
        <v>0</v>
      </c>
      <c r="L57" s="8" t="s">
        <v>52</v>
      </c>
      <c r="M57" s="22">
        <v>150</v>
      </c>
      <c r="N57" s="8" t="s">
        <v>52</v>
      </c>
      <c r="O57" s="22">
        <f t="shared" si="1"/>
        <v>150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8" t="s">
        <v>1484</v>
      </c>
      <c r="X57" s="8" t="s">
        <v>52</v>
      </c>
      <c r="Y57" s="5" t="s">
        <v>52</v>
      </c>
      <c r="Z57" s="5" t="s">
        <v>52</v>
      </c>
      <c r="AA57" s="23"/>
      <c r="AB57" s="5" t="s">
        <v>52</v>
      </c>
    </row>
    <row r="58" spans="1:28" ht="30" customHeight="1">
      <c r="A58" s="8" t="s">
        <v>627</v>
      </c>
      <c r="B58" s="8" t="s">
        <v>625</v>
      </c>
      <c r="C58" s="8" t="s">
        <v>626</v>
      </c>
      <c r="D58" s="21" t="s">
        <v>66</v>
      </c>
      <c r="E58" s="22">
        <v>0</v>
      </c>
      <c r="F58" s="8" t="s">
        <v>52</v>
      </c>
      <c r="G58" s="22">
        <v>2300</v>
      </c>
      <c r="H58" s="8" t="s">
        <v>1485</v>
      </c>
      <c r="I58" s="22">
        <v>0</v>
      </c>
      <c r="J58" s="8" t="s">
        <v>52</v>
      </c>
      <c r="K58" s="22">
        <v>0</v>
      </c>
      <c r="L58" s="8" t="s">
        <v>52</v>
      </c>
      <c r="M58" s="22">
        <v>0</v>
      </c>
      <c r="N58" s="8" t="s">
        <v>52</v>
      </c>
      <c r="O58" s="22">
        <f t="shared" si="1"/>
        <v>2300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8" t="s">
        <v>1486</v>
      </c>
      <c r="X58" s="8" t="s">
        <v>52</v>
      </c>
      <c r="Y58" s="5" t="s">
        <v>52</v>
      </c>
      <c r="Z58" s="5" t="s">
        <v>52</v>
      </c>
      <c r="AA58" s="23"/>
      <c r="AB58" s="5" t="s">
        <v>52</v>
      </c>
    </row>
    <row r="59" spans="1:28" ht="30" customHeight="1">
      <c r="A59" s="8" t="s">
        <v>529</v>
      </c>
      <c r="B59" s="8" t="s">
        <v>527</v>
      </c>
      <c r="C59" s="8" t="s">
        <v>528</v>
      </c>
      <c r="D59" s="21" t="s">
        <v>306</v>
      </c>
      <c r="E59" s="22">
        <v>20830</v>
      </c>
      <c r="F59" s="8" t="s">
        <v>52</v>
      </c>
      <c r="G59" s="22">
        <v>25100</v>
      </c>
      <c r="H59" s="8" t="s">
        <v>1487</v>
      </c>
      <c r="I59" s="22">
        <v>0</v>
      </c>
      <c r="J59" s="8" t="s">
        <v>52</v>
      </c>
      <c r="K59" s="22">
        <v>0</v>
      </c>
      <c r="L59" s="8" t="s">
        <v>52</v>
      </c>
      <c r="M59" s="22">
        <v>0</v>
      </c>
      <c r="N59" s="8" t="s">
        <v>52</v>
      </c>
      <c r="O59" s="22">
        <f t="shared" si="1"/>
        <v>20830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8" t="s">
        <v>1488</v>
      </c>
      <c r="X59" s="8" t="s">
        <v>52</v>
      </c>
      <c r="Y59" s="5" t="s">
        <v>52</v>
      </c>
      <c r="Z59" s="5" t="s">
        <v>52</v>
      </c>
      <c r="AA59" s="23"/>
      <c r="AB59" s="5" t="s">
        <v>52</v>
      </c>
    </row>
    <row r="60" spans="1:28" ht="30" customHeight="1">
      <c r="A60" s="8" t="s">
        <v>532</v>
      </c>
      <c r="B60" s="8" t="s">
        <v>527</v>
      </c>
      <c r="C60" s="8" t="s">
        <v>531</v>
      </c>
      <c r="D60" s="21" t="s">
        <v>306</v>
      </c>
      <c r="E60" s="22">
        <v>6640</v>
      </c>
      <c r="F60" s="8" t="s">
        <v>52</v>
      </c>
      <c r="G60" s="22">
        <v>8300</v>
      </c>
      <c r="H60" s="8" t="s">
        <v>1487</v>
      </c>
      <c r="I60" s="22">
        <v>0</v>
      </c>
      <c r="J60" s="8" t="s">
        <v>52</v>
      </c>
      <c r="K60" s="22">
        <v>0</v>
      </c>
      <c r="L60" s="8" t="s">
        <v>52</v>
      </c>
      <c r="M60" s="22">
        <v>0</v>
      </c>
      <c r="N60" s="8" t="s">
        <v>52</v>
      </c>
      <c r="O60" s="22">
        <f t="shared" si="1"/>
        <v>6640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8" t="s">
        <v>1489</v>
      </c>
      <c r="X60" s="8" t="s">
        <v>52</v>
      </c>
      <c r="Y60" s="5" t="s">
        <v>52</v>
      </c>
      <c r="Z60" s="5" t="s">
        <v>52</v>
      </c>
      <c r="AA60" s="23"/>
      <c r="AB60" s="5" t="s">
        <v>52</v>
      </c>
    </row>
    <row r="61" spans="1:28" ht="30" customHeight="1">
      <c r="A61" s="8" t="s">
        <v>535</v>
      </c>
      <c r="B61" s="8" t="s">
        <v>527</v>
      </c>
      <c r="C61" s="8" t="s">
        <v>534</v>
      </c>
      <c r="D61" s="21" t="s">
        <v>306</v>
      </c>
      <c r="E61" s="22">
        <v>0</v>
      </c>
      <c r="F61" s="8" t="s">
        <v>52</v>
      </c>
      <c r="G61" s="22">
        <v>24500</v>
      </c>
      <c r="H61" s="8" t="s">
        <v>1487</v>
      </c>
      <c r="I61" s="22">
        <v>0</v>
      </c>
      <c r="J61" s="8" t="s">
        <v>52</v>
      </c>
      <c r="K61" s="22">
        <v>0</v>
      </c>
      <c r="L61" s="8" t="s">
        <v>52</v>
      </c>
      <c r="M61" s="22">
        <v>0</v>
      </c>
      <c r="N61" s="8" t="s">
        <v>52</v>
      </c>
      <c r="O61" s="22">
        <f t="shared" si="1"/>
        <v>24500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8" t="s">
        <v>1490</v>
      </c>
      <c r="X61" s="8" t="s">
        <v>52</v>
      </c>
      <c r="Y61" s="5" t="s">
        <v>52</v>
      </c>
      <c r="Z61" s="5" t="s">
        <v>52</v>
      </c>
      <c r="AA61" s="23"/>
      <c r="AB61" s="5" t="s">
        <v>52</v>
      </c>
    </row>
    <row r="62" spans="1:28" ht="30" customHeight="1">
      <c r="A62" s="8" t="s">
        <v>541</v>
      </c>
      <c r="B62" s="8" t="s">
        <v>527</v>
      </c>
      <c r="C62" s="8" t="s">
        <v>540</v>
      </c>
      <c r="D62" s="21" t="s">
        <v>306</v>
      </c>
      <c r="E62" s="22">
        <v>0</v>
      </c>
      <c r="F62" s="8" t="s">
        <v>52</v>
      </c>
      <c r="G62" s="22">
        <v>0</v>
      </c>
      <c r="H62" s="8" t="s">
        <v>52</v>
      </c>
      <c r="I62" s="22">
        <v>0</v>
      </c>
      <c r="J62" s="8" t="s">
        <v>52</v>
      </c>
      <c r="K62" s="22">
        <v>0</v>
      </c>
      <c r="L62" s="8" t="s">
        <v>52</v>
      </c>
      <c r="M62" s="22">
        <v>850</v>
      </c>
      <c r="N62" s="8" t="s">
        <v>52</v>
      </c>
      <c r="O62" s="22">
        <f t="shared" si="1"/>
        <v>850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8" t="s">
        <v>1491</v>
      </c>
      <c r="X62" s="8" t="s">
        <v>52</v>
      </c>
      <c r="Y62" s="5" t="s">
        <v>52</v>
      </c>
      <c r="Z62" s="5" t="s">
        <v>52</v>
      </c>
      <c r="AA62" s="23"/>
      <c r="AB62" s="5" t="s">
        <v>52</v>
      </c>
    </row>
    <row r="63" spans="1:28" ht="30" customHeight="1">
      <c r="A63" s="8" t="s">
        <v>544</v>
      </c>
      <c r="B63" s="8" t="s">
        <v>527</v>
      </c>
      <c r="C63" s="8" t="s">
        <v>543</v>
      </c>
      <c r="D63" s="21" t="s">
        <v>306</v>
      </c>
      <c r="E63" s="22">
        <v>0</v>
      </c>
      <c r="F63" s="8" t="s">
        <v>52</v>
      </c>
      <c r="G63" s="22">
        <v>0</v>
      </c>
      <c r="H63" s="8" t="s">
        <v>52</v>
      </c>
      <c r="I63" s="22">
        <v>0</v>
      </c>
      <c r="J63" s="8" t="s">
        <v>52</v>
      </c>
      <c r="K63" s="22">
        <v>0</v>
      </c>
      <c r="L63" s="8" t="s">
        <v>52</v>
      </c>
      <c r="M63" s="22">
        <v>1200</v>
      </c>
      <c r="N63" s="8" t="s">
        <v>52</v>
      </c>
      <c r="O63" s="22">
        <f t="shared" si="1"/>
        <v>1200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8" t="s">
        <v>1492</v>
      </c>
      <c r="X63" s="8" t="s">
        <v>52</v>
      </c>
      <c r="Y63" s="5" t="s">
        <v>52</v>
      </c>
      <c r="Z63" s="5" t="s">
        <v>52</v>
      </c>
      <c r="AA63" s="23"/>
      <c r="AB63" s="5" t="s">
        <v>52</v>
      </c>
    </row>
    <row r="64" spans="1:28" ht="30" customHeight="1">
      <c r="A64" s="8" t="s">
        <v>538</v>
      </c>
      <c r="B64" s="8" t="s">
        <v>527</v>
      </c>
      <c r="C64" s="8" t="s">
        <v>537</v>
      </c>
      <c r="D64" s="21" t="s">
        <v>306</v>
      </c>
      <c r="E64" s="22">
        <v>0</v>
      </c>
      <c r="F64" s="8" t="s">
        <v>52</v>
      </c>
      <c r="G64" s="22">
        <v>0</v>
      </c>
      <c r="H64" s="8" t="s">
        <v>52</v>
      </c>
      <c r="I64" s="22">
        <v>0</v>
      </c>
      <c r="J64" s="8" t="s">
        <v>52</v>
      </c>
      <c r="K64" s="22">
        <v>0</v>
      </c>
      <c r="L64" s="8" t="s">
        <v>52</v>
      </c>
      <c r="M64" s="22">
        <v>2200</v>
      </c>
      <c r="N64" s="8" t="s">
        <v>52</v>
      </c>
      <c r="O64" s="22">
        <f t="shared" si="1"/>
        <v>2200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8" t="s">
        <v>1493</v>
      </c>
      <c r="X64" s="8" t="s">
        <v>52</v>
      </c>
      <c r="Y64" s="5" t="s">
        <v>52</v>
      </c>
      <c r="Z64" s="5" t="s">
        <v>52</v>
      </c>
      <c r="AA64" s="23"/>
      <c r="AB64" s="5" t="s">
        <v>52</v>
      </c>
    </row>
    <row r="65" spans="1:28" ht="30" customHeight="1">
      <c r="A65" s="8" t="s">
        <v>547</v>
      </c>
      <c r="B65" s="8" t="s">
        <v>527</v>
      </c>
      <c r="C65" s="8" t="s">
        <v>546</v>
      </c>
      <c r="D65" s="21" t="s">
        <v>306</v>
      </c>
      <c r="E65" s="22">
        <v>0</v>
      </c>
      <c r="F65" s="8" t="s">
        <v>52</v>
      </c>
      <c r="G65" s="22">
        <v>10000</v>
      </c>
      <c r="H65" s="8" t="s">
        <v>1494</v>
      </c>
      <c r="I65" s="22">
        <v>0</v>
      </c>
      <c r="J65" s="8" t="s">
        <v>52</v>
      </c>
      <c r="K65" s="22">
        <v>0</v>
      </c>
      <c r="L65" s="8" t="s">
        <v>52</v>
      </c>
      <c r="M65" s="22">
        <v>0</v>
      </c>
      <c r="N65" s="8" t="s">
        <v>52</v>
      </c>
      <c r="O65" s="22">
        <f t="shared" si="1"/>
        <v>10000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8" t="s">
        <v>1495</v>
      </c>
      <c r="X65" s="8" t="s">
        <v>52</v>
      </c>
      <c r="Y65" s="5" t="s">
        <v>52</v>
      </c>
      <c r="Z65" s="5" t="s">
        <v>52</v>
      </c>
      <c r="AA65" s="23"/>
      <c r="AB65" s="5" t="s">
        <v>52</v>
      </c>
    </row>
    <row r="66" spans="1:28" ht="30" customHeight="1">
      <c r="A66" s="8" t="s">
        <v>550</v>
      </c>
      <c r="B66" s="8" t="s">
        <v>527</v>
      </c>
      <c r="C66" s="8" t="s">
        <v>549</v>
      </c>
      <c r="D66" s="21" t="s">
        <v>306</v>
      </c>
      <c r="E66" s="22">
        <v>0</v>
      </c>
      <c r="F66" s="8" t="s">
        <v>52</v>
      </c>
      <c r="G66" s="22">
        <v>9000</v>
      </c>
      <c r="H66" s="8" t="s">
        <v>1487</v>
      </c>
      <c r="I66" s="22">
        <v>0</v>
      </c>
      <c r="J66" s="8" t="s">
        <v>52</v>
      </c>
      <c r="K66" s="22">
        <v>0</v>
      </c>
      <c r="L66" s="8" t="s">
        <v>52</v>
      </c>
      <c r="M66" s="22">
        <v>0</v>
      </c>
      <c r="N66" s="8" t="s">
        <v>52</v>
      </c>
      <c r="O66" s="22">
        <f t="shared" si="1"/>
        <v>9000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8" t="s">
        <v>1496</v>
      </c>
      <c r="X66" s="8" t="s">
        <v>52</v>
      </c>
      <c r="Y66" s="5" t="s">
        <v>52</v>
      </c>
      <c r="Z66" s="5" t="s">
        <v>52</v>
      </c>
      <c r="AA66" s="23"/>
      <c r="AB66" s="5" t="s">
        <v>52</v>
      </c>
    </row>
    <row r="67" spans="1:28" ht="30" customHeight="1">
      <c r="A67" s="8" t="s">
        <v>877</v>
      </c>
      <c r="B67" s="8" t="s">
        <v>872</v>
      </c>
      <c r="C67" s="8" t="s">
        <v>876</v>
      </c>
      <c r="D67" s="21" t="s">
        <v>306</v>
      </c>
      <c r="E67" s="22">
        <v>31</v>
      </c>
      <c r="F67" s="8" t="s">
        <v>52</v>
      </c>
      <c r="G67" s="22">
        <v>34</v>
      </c>
      <c r="H67" s="8" t="s">
        <v>1497</v>
      </c>
      <c r="I67" s="22">
        <v>33</v>
      </c>
      <c r="J67" s="8" t="s">
        <v>1498</v>
      </c>
      <c r="K67" s="22">
        <v>0</v>
      </c>
      <c r="L67" s="8" t="s">
        <v>52</v>
      </c>
      <c r="M67" s="22">
        <v>0</v>
      </c>
      <c r="N67" s="8" t="s">
        <v>52</v>
      </c>
      <c r="O67" s="22">
        <f t="shared" si="1"/>
        <v>31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8" t="s">
        <v>1499</v>
      </c>
      <c r="X67" s="8" t="s">
        <v>52</v>
      </c>
      <c r="Y67" s="5" t="s">
        <v>52</v>
      </c>
      <c r="Z67" s="5" t="s">
        <v>52</v>
      </c>
      <c r="AA67" s="23"/>
      <c r="AB67" s="5" t="s">
        <v>52</v>
      </c>
    </row>
    <row r="68" spans="1:28" ht="30" customHeight="1">
      <c r="A68" s="8" t="s">
        <v>874</v>
      </c>
      <c r="B68" s="8" t="s">
        <v>872</v>
      </c>
      <c r="C68" s="8" t="s">
        <v>873</v>
      </c>
      <c r="D68" s="21" t="s">
        <v>306</v>
      </c>
      <c r="E68" s="22">
        <v>36</v>
      </c>
      <c r="F68" s="8" t="s">
        <v>52</v>
      </c>
      <c r="G68" s="22">
        <v>40</v>
      </c>
      <c r="H68" s="8" t="s">
        <v>1497</v>
      </c>
      <c r="I68" s="22">
        <v>43</v>
      </c>
      <c r="J68" s="8" t="s">
        <v>1498</v>
      </c>
      <c r="K68" s="22">
        <v>0</v>
      </c>
      <c r="L68" s="8" t="s">
        <v>52</v>
      </c>
      <c r="M68" s="22">
        <v>0</v>
      </c>
      <c r="N68" s="8" t="s">
        <v>52</v>
      </c>
      <c r="O68" s="22">
        <f t="shared" si="1"/>
        <v>36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8" t="s">
        <v>1500</v>
      </c>
      <c r="X68" s="8" t="s">
        <v>52</v>
      </c>
      <c r="Y68" s="5" t="s">
        <v>52</v>
      </c>
      <c r="Z68" s="5" t="s">
        <v>52</v>
      </c>
      <c r="AA68" s="23"/>
      <c r="AB68" s="5" t="s">
        <v>52</v>
      </c>
    </row>
    <row r="69" spans="1:28" ht="30" customHeight="1">
      <c r="A69" s="8" t="s">
        <v>1295</v>
      </c>
      <c r="B69" s="8" t="s">
        <v>1293</v>
      </c>
      <c r="C69" s="8" t="s">
        <v>1294</v>
      </c>
      <c r="D69" s="21" t="s">
        <v>306</v>
      </c>
      <c r="E69" s="22">
        <v>0</v>
      </c>
      <c r="F69" s="8" t="s">
        <v>52</v>
      </c>
      <c r="G69" s="22">
        <v>22.8</v>
      </c>
      <c r="H69" s="8" t="s">
        <v>1501</v>
      </c>
      <c r="I69" s="22">
        <v>120</v>
      </c>
      <c r="J69" s="8" t="s">
        <v>1502</v>
      </c>
      <c r="K69" s="22">
        <v>0</v>
      </c>
      <c r="L69" s="8" t="s">
        <v>52</v>
      </c>
      <c r="M69" s="22">
        <v>0</v>
      </c>
      <c r="N69" s="8" t="s">
        <v>52</v>
      </c>
      <c r="O69" s="22">
        <f t="shared" si="1"/>
        <v>22.8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8" t="s">
        <v>1503</v>
      </c>
      <c r="X69" s="8" t="s">
        <v>52</v>
      </c>
      <c r="Y69" s="5" t="s">
        <v>52</v>
      </c>
      <c r="Z69" s="5" t="s">
        <v>52</v>
      </c>
      <c r="AA69" s="23"/>
      <c r="AB69" s="5" t="s">
        <v>52</v>
      </c>
    </row>
    <row r="70" spans="1:28" ht="30" customHeight="1">
      <c r="A70" s="8" t="s">
        <v>1291</v>
      </c>
      <c r="B70" s="8" t="s">
        <v>1289</v>
      </c>
      <c r="C70" s="8" t="s">
        <v>1290</v>
      </c>
      <c r="D70" s="21" t="s">
        <v>306</v>
      </c>
      <c r="E70" s="22">
        <v>0</v>
      </c>
      <c r="F70" s="8" t="s">
        <v>52</v>
      </c>
      <c r="G70" s="22">
        <v>135</v>
      </c>
      <c r="H70" s="8" t="s">
        <v>1504</v>
      </c>
      <c r="I70" s="22">
        <v>0</v>
      </c>
      <c r="J70" s="8" t="s">
        <v>52</v>
      </c>
      <c r="K70" s="22">
        <v>0</v>
      </c>
      <c r="L70" s="8" t="s">
        <v>52</v>
      </c>
      <c r="M70" s="22">
        <v>0</v>
      </c>
      <c r="N70" s="8" t="s">
        <v>52</v>
      </c>
      <c r="O70" s="22">
        <f t="shared" si="1"/>
        <v>135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8" t="s">
        <v>1505</v>
      </c>
      <c r="X70" s="8" t="s">
        <v>52</v>
      </c>
      <c r="Y70" s="5" t="s">
        <v>52</v>
      </c>
      <c r="Z70" s="5" t="s">
        <v>52</v>
      </c>
      <c r="AA70" s="23"/>
      <c r="AB70" s="5" t="s">
        <v>52</v>
      </c>
    </row>
    <row r="71" spans="1:28" ht="30" customHeight="1">
      <c r="A71" s="8" t="s">
        <v>1211</v>
      </c>
      <c r="B71" s="8" t="s">
        <v>1210</v>
      </c>
      <c r="C71" s="8" t="s">
        <v>837</v>
      </c>
      <c r="D71" s="21" t="s">
        <v>306</v>
      </c>
      <c r="E71" s="22">
        <v>0</v>
      </c>
      <c r="F71" s="8" t="s">
        <v>52</v>
      </c>
      <c r="G71" s="22">
        <v>0</v>
      </c>
      <c r="H71" s="8" t="s">
        <v>52</v>
      </c>
      <c r="I71" s="22">
        <v>274</v>
      </c>
      <c r="J71" s="8" t="s">
        <v>1506</v>
      </c>
      <c r="K71" s="22">
        <v>0</v>
      </c>
      <c r="L71" s="8" t="s">
        <v>52</v>
      </c>
      <c r="M71" s="22">
        <v>0</v>
      </c>
      <c r="N71" s="8" t="s">
        <v>52</v>
      </c>
      <c r="O71" s="22">
        <f t="shared" si="1"/>
        <v>274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8" t="s">
        <v>1507</v>
      </c>
      <c r="X71" s="8" t="s">
        <v>52</v>
      </c>
      <c r="Y71" s="5" t="s">
        <v>52</v>
      </c>
      <c r="Z71" s="5" t="s">
        <v>52</v>
      </c>
      <c r="AA71" s="23"/>
      <c r="AB71" s="5" t="s">
        <v>52</v>
      </c>
    </row>
    <row r="72" spans="1:28" ht="30" customHeight="1">
      <c r="A72" s="8" t="s">
        <v>721</v>
      </c>
      <c r="B72" s="8" t="s">
        <v>240</v>
      </c>
      <c r="C72" s="8" t="s">
        <v>241</v>
      </c>
      <c r="D72" s="21" t="s">
        <v>422</v>
      </c>
      <c r="E72" s="22">
        <v>0</v>
      </c>
      <c r="F72" s="8" t="s">
        <v>52</v>
      </c>
      <c r="G72" s="22">
        <v>0</v>
      </c>
      <c r="H72" s="8" t="s">
        <v>52</v>
      </c>
      <c r="I72" s="22">
        <v>0</v>
      </c>
      <c r="J72" s="8" t="s">
        <v>52</v>
      </c>
      <c r="K72" s="22">
        <v>4750</v>
      </c>
      <c r="L72" s="8" t="s">
        <v>1408</v>
      </c>
      <c r="M72" s="22">
        <v>0</v>
      </c>
      <c r="N72" s="8" t="s">
        <v>52</v>
      </c>
      <c r="O72" s="22">
        <f t="shared" si="1"/>
        <v>4750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8" t="s">
        <v>1508</v>
      </c>
      <c r="X72" s="8" t="s">
        <v>52</v>
      </c>
      <c r="Y72" s="5" t="s">
        <v>52</v>
      </c>
      <c r="Z72" s="5" t="s">
        <v>52</v>
      </c>
      <c r="AA72" s="23"/>
      <c r="AB72" s="5" t="s">
        <v>52</v>
      </c>
    </row>
    <row r="73" spans="1:28" ht="30" customHeight="1">
      <c r="A73" s="8" t="s">
        <v>927</v>
      </c>
      <c r="B73" s="8" t="s">
        <v>240</v>
      </c>
      <c r="C73" s="8" t="s">
        <v>364</v>
      </c>
      <c r="D73" s="21" t="s">
        <v>422</v>
      </c>
      <c r="E73" s="22">
        <v>0</v>
      </c>
      <c r="F73" s="8" t="s">
        <v>52</v>
      </c>
      <c r="G73" s="22">
        <v>0</v>
      </c>
      <c r="H73" s="8" t="s">
        <v>52</v>
      </c>
      <c r="I73" s="22">
        <v>0</v>
      </c>
      <c r="J73" s="8" t="s">
        <v>52</v>
      </c>
      <c r="K73" s="22">
        <v>9920</v>
      </c>
      <c r="L73" s="8" t="s">
        <v>1408</v>
      </c>
      <c r="M73" s="22">
        <v>0</v>
      </c>
      <c r="N73" s="8" t="s">
        <v>52</v>
      </c>
      <c r="O73" s="22">
        <f t="shared" si="1"/>
        <v>9920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8" t="s">
        <v>1509</v>
      </c>
      <c r="X73" s="8" t="s">
        <v>52</v>
      </c>
      <c r="Y73" s="5" t="s">
        <v>52</v>
      </c>
      <c r="Z73" s="5" t="s">
        <v>52</v>
      </c>
      <c r="AA73" s="23"/>
      <c r="AB73" s="5" t="s">
        <v>52</v>
      </c>
    </row>
    <row r="74" spans="1:28" ht="30" customHeight="1">
      <c r="A74" s="8" t="s">
        <v>976</v>
      </c>
      <c r="B74" s="8" t="s">
        <v>974</v>
      </c>
      <c r="C74" s="8" t="s">
        <v>975</v>
      </c>
      <c r="D74" s="21" t="s">
        <v>306</v>
      </c>
      <c r="E74" s="22">
        <v>0</v>
      </c>
      <c r="F74" s="8" t="s">
        <v>52</v>
      </c>
      <c r="G74" s="22">
        <v>0</v>
      </c>
      <c r="H74" s="8" t="s">
        <v>52</v>
      </c>
      <c r="I74" s="22">
        <v>0</v>
      </c>
      <c r="J74" s="8" t="s">
        <v>52</v>
      </c>
      <c r="K74" s="22">
        <v>0</v>
      </c>
      <c r="L74" s="8" t="s">
        <v>52</v>
      </c>
      <c r="M74" s="22">
        <v>180</v>
      </c>
      <c r="N74" s="8" t="s">
        <v>52</v>
      </c>
      <c r="O74" s="22">
        <f t="shared" si="1"/>
        <v>180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8" t="s">
        <v>1510</v>
      </c>
      <c r="X74" s="8" t="s">
        <v>52</v>
      </c>
      <c r="Y74" s="5" t="s">
        <v>52</v>
      </c>
      <c r="Z74" s="5" t="s">
        <v>52</v>
      </c>
      <c r="AA74" s="23"/>
      <c r="AB74" s="5" t="s">
        <v>52</v>
      </c>
    </row>
    <row r="75" spans="1:28" ht="30" customHeight="1">
      <c r="A75" s="8" t="s">
        <v>750</v>
      </c>
      <c r="B75" s="8" t="s">
        <v>747</v>
      </c>
      <c r="C75" s="8" t="s">
        <v>748</v>
      </c>
      <c r="D75" s="21" t="s">
        <v>749</v>
      </c>
      <c r="E75" s="22">
        <v>200</v>
      </c>
      <c r="F75" s="8" t="s">
        <v>52</v>
      </c>
      <c r="G75" s="22">
        <v>230</v>
      </c>
      <c r="H75" s="8" t="s">
        <v>1511</v>
      </c>
      <c r="I75" s="22">
        <v>275</v>
      </c>
      <c r="J75" s="8" t="s">
        <v>1512</v>
      </c>
      <c r="K75" s="22">
        <v>0</v>
      </c>
      <c r="L75" s="8" t="s">
        <v>52</v>
      </c>
      <c r="M75" s="22">
        <v>0</v>
      </c>
      <c r="N75" s="8" t="s">
        <v>52</v>
      </c>
      <c r="O75" s="22">
        <f t="shared" si="1"/>
        <v>200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8" t="s">
        <v>1513</v>
      </c>
      <c r="X75" s="8" t="s">
        <v>52</v>
      </c>
      <c r="Y75" s="5" t="s">
        <v>52</v>
      </c>
      <c r="Z75" s="5" t="s">
        <v>52</v>
      </c>
      <c r="AA75" s="23"/>
      <c r="AB75" s="5" t="s">
        <v>52</v>
      </c>
    </row>
    <row r="76" spans="1:28" ht="30" customHeight="1">
      <c r="A76" s="8" t="s">
        <v>1199</v>
      </c>
      <c r="B76" s="8" t="s">
        <v>1048</v>
      </c>
      <c r="C76" s="8" t="s">
        <v>1198</v>
      </c>
      <c r="D76" s="21" t="s">
        <v>741</v>
      </c>
      <c r="E76" s="22">
        <v>3090</v>
      </c>
      <c r="F76" s="8" t="s">
        <v>52</v>
      </c>
      <c r="G76" s="22">
        <v>0</v>
      </c>
      <c r="H76" s="8" t="s">
        <v>52</v>
      </c>
      <c r="I76" s="22">
        <v>0</v>
      </c>
      <c r="J76" s="8" t="s">
        <v>52</v>
      </c>
      <c r="K76" s="22">
        <v>0</v>
      </c>
      <c r="L76" s="8" t="s">
        <v>52</v>
      </c>
      <c r="M76" s="22">
        <v>0</v>
      </c>
      <c r="N76" s="8" t="s">
        <v>52</v>
      </c>
      <c r="O76" s="22">
        <f t="shared" si="1"/>
        <v>3090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8" t="s">
        <v>1514</v>
      </c>
      <c r="X76" s="8" t="s">
        <v>52</v>
      </c>
      <c r="Y76" s="5" t="s">
        <v>52</v>
      </c>
      <c r="Z76" s="5" t="s">
        <v>52</v>
      </c>
      <c r="AA76" s="23"/>
      <c r="AB76" s="5" t="s">
        <v>52</v>
      </c>
    </row>
    <row r="77" spans="1:28" ht="30" customHeight="1">
      <c r="A77" s="8" t="s">
        <v>1051</v>
      </c>
      <c r="B77" s="8" t="s">
        <v>1048</v>
      </c>
      <c r="C77" s="8" t="s">
        <v>1049</v>
      </c>
      <c r="D77" s="21" t="s">
        <v>227</v>
      </c>
      <c r="E77" s="22">
        <v>0</v>
      </c>
      <c r="F77" s="8" t="s">
        <v>52</v>
      </c>
      <c r="G77" s="22">
        <v>2139.7800000000002</v>
      </c>
      <c r="H77" s="8" t="s">
        <v>1515</v>
      </c>
      <c r="I77" s="22">
        <v>0</v>
      </c>
      <c r="J77" s="8" t="s">
        <v>52</v>
      </c>
      <c r="K77" s="22">
        <v>0</v>
      </c>
      <c r="L77" s="8" t="s">
        <v>52</v>
      </c>
      <c r="M77" s="22">
        <v>0</v>
      </c>
      <c r="N77" s="8" t="s">
        <v>52</v>
      </c>
      <c r="O77" s="22">
        <f t="shared" si="1"/>
        <v>2139.7800000000002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8" t="s">
        <v>1516</v>
      </c>
      <c r="X77" s="8" t="s">
        <v>1050</v>
      </c>
      <c r="Y77" s="5" t="s">
        <v>52</v>
      </c>
      <c r="Z77" s="5" t="s">
        <v>52</v>
      </c>
      <c r="AA77" s="23"/>
      <c r="AB77" s="5" t="s">
        <v>52</v>
      </c>
    </row>
    <row r="78" spans="1:28" ht="30" customHeight="1">
      <c r="A78" s="8" t="s">
        <v>1260</v>
      </c>
      <c r="B78" s="8" t="s">
        <v>1258</v>
      </c>
      <c r="C78" s="8" t="s">
        <v>1259</v>
      </c>
      <c r="D78" s="21" t="s">
        <v>186</v>
      </c>
      <c r="E78" s="22">
        <v>0</v>
      </c>
      <c r="F78" s="8" t="s">
        <v>52</v>
      </c>
      <c r="G78" s="22">
        <v>0</v>
      </c>
      <c r="H78" s="8" t="s">
        <v>52</v>
      </c>
      <c r="I78" s="22">
        <v>0</v>
      </c>
      <c r="J78" s="8" t="s">
        <v>52</v>
      </c>
      <c r="K78" s="22">
        <v>0</v>
      </c>
      <c r="L78" s="8" t="s">
        <v>52</v>
      </c>
      <c r="M78" s="22">
        <v>73</v>
      </c>
      <c r="N78" s="8" t="s">
        <v>52</v>
      </c>
      <c r="O78" s="22">
        <f t="shared" si="1"/>
        <v>73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8" t="s">
        <v>1517</v>
      </c>
      <c r="X78" s="8" t="s">
        <v>52</v>
      </c>
      <c r="Y78" s="5" t="s">
        <v>52</v>
      </c>
      <c r="Z78" s="5" t="s">
        <v>52</v>
      </c>
      <c r="AA78" s="23"/>
      <c r="AB78" s="5" t="s">
        <v>52</v>
      </c>
    </row>
    <row r="79" spans="1:28" ht="30" customHeight="1">
      <c r="A79" s="8" t="s">
        <v>1263</v>
      </c>
      <c r="B79" s="8" t="s">
        <v>1262</v>
      </c>
      <c r="C79" s="8" t="s">
        <v>52</v>
      </c>
      <c r="D79" s="21" t="s">
        <v>227</v>
      </c>
      <c r="E79" s="22">
        <v>0</v>
      </c>
      <c r="F79" s="8" t="s">
        <v>52</v>
      </c>
      <c r="G79" s="22">
        <v>0</v>
      </c>
      <c r="H79" s="8" t="s">
        <v>52</v>
      </c>
      <c r="I79" s="22">
        <v>0</v>
      </c>
      <c r="J79" s="8" t="s">
        <v>52</v>
      </c>
      <c r="K79" s="22">
        <v>0</v>
      </c>
      <c r="L79" s="8" t="s">
        <v>52</v>
      </c>
      <c r="M79" s="22">
        <v>1150</v>
      </c>
      <c r="N79" s="8" t="s">
        <v>52</v>
      </c>
      <c r="O79" s="22">
        <f t="shared" si="1"/>
        <v>1150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8" t="s">
        <v>1518</v>
      </c>
      <c r="X79" s="8" t="s">
        <v>52</v>
      </c>
      <c r="Y79" s="5" t="s">
        <v>52</v>
      </c>
      <c r="Z79" s="5" t="s">
        <v>52</v>
      </c>
      <c r="AA79" s="23"/>
      <c r="AB79" s="5" t="s">
        <v>52</v>
      </c>
    </row>
    <row r="80" spans="1:28" ht="30" customHeight="1">
      <c r="A80" s="8" t="s">
        <v>771</v>
      </c>
      <c r="B80" s="8" t="s">
        <v>769</v>
      </c>
      <c r="C80" s="8" t="s">
        <v>770</v>
      </c>
      <c r="D80" s="21" t="s">
        <v>227</v>
      </c>
      <c r="E80" s="22">
        <v>0</v>
      </c>
      <c r="F80" s="8" t="s">
        <v>52</v>
      </c>
      <c r="G80" s="22">
        <v>0</v>
      </c>
      <c r="H80" s="8" t="s">
        <v>52</v>
      </c>
      <c r="I80" s="22">
        <v>0</v>
      </c>
      <c r="J80" s="8" t="s">
        <v>52</v>
      </c>
      <c r="K80" s="22">
        <v>0</v>
      </c>
      <c r="L80" s="8" t="s">
        <v>52</v>
      </c>
      <c r="M80" s="22">
        <v>12500</v>
      </c>
      <c r="N80" s="8" t="s">
        <v>52</v>
      </c>
      <c r="O80" s="22">
        <f t="shared" si="1"/>
        <v>12500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8" t="s">
        <v>1519</v>
      </c>
      <c r="X80" s="8" t="s">
        <v>52</v>
      </c>
      <c r="Y80" s="5" t="s">
        <v>52</v>
      </c>
      <c r="Z80" s="5" t="s">
        <v>52</v>
      </c>
      <c r="AA80" s="23"/>
      <c r="AB80" s="5" t="s">
        <v>52</v>
      </c>
    </row>
    <row r="81" spans="1:28" ht="30" customHeight="1">
      <c r="A81" s="8" t="s">
        <v>742</v>
      </c>
      <c r="B81" s="8" t="s">
        <v>250</v>
      </c>
      <c r="C81" s="8" t="s">
        <v>740</v>
      </c>
      <c r="D81" s="21" t="s">
        <v>741</v>
      </c>
      <c r="E81" s="22">
        <v>0</v>
      </c>
      <c r="F81" s="8" t="s">
        <v>52</v>
      </c>
      <c r="G81" s="22">
        <v>9162.5</v>
      </c>
      <c r="H81" s="8" t="s">
        <v>1520</v>
      </c>
      <c r="I81" s="22">
        <v>0</v>
      </c>
      <c r="J81" s="8" t="s">
        <v>52</v>
      </c>
      <c r="K81" s="22">
        <v>0</v>
      </c>
      <c r="L81" s="8" t="s">
        <v>52</v>
      </c>
      <c r="M81" s="22">
        <v>0</v>
      </c>
      <c r="N81" s="8" t="s">
        <v>52</v>
      </c>
      <c r="O81" s="22">
        <f t="shared" ref="O81:O105" si="2">SMALL(E81:M81,COUNTIF(E81:M81,0)+1)</f>
        <v>9162.5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8" t="s">
        <v>1521</v>
      </c>
      <c r="X81" s="8" t="s">
        <v>52</v>
      </c>
      <c r="Y81" s="5" t="s">
        <v>52</v>
      </c>
      <c r="Z81" s="5" t="s">
        <v>52</v>
      </c>
      <c r="AA81" s="23"/>
      <c r="AB81" s="5" t="s">
        <v>52</v>
      </c>
    </row>
    <row r="82" spans="1:28" ht="30" customHeight="1">
      <c r="A82" s="8" t="s">
        <v>745</v>
      </c>
      <c r="B82" s="8" t="s">
        <v>250</v>
      </c>
      <c r="C82" s="8" t="s">
        <v>744</v>
      </c>
      <c r="D82" s="21" t="s">
        <v>741</v>
      </c>
      <c r="E82" s="22">
        <v>0</v>
      </c>
      <c r="F82" s="8" t="s">
        <v>52</v>
      </c>
      <c r="G82" s="22">
        <v>0</v>
      </c>
      <c r="H82" s="8" t="s">
        <v>52</v>
      </c>
      <c r="I82" s="22">
        <v>0</v>
      </c>
      <c r="J82" s="8" t="s">
        <v>52</v>
      </c>
      <c r="K82" s="22">
        <v>8681.25</v>
      </c>
      <c r="L82" s="8" t="s">
        <v>1522</v>
      </c>
      <c r="M82" s="22">
        <v>0</v>
      </c>
      <c r="N82" s="8" t="s">
        <v>52</v>
      </c>
      <c r="O82" s="22">
        <f t="shared" si="2"/>
        <v>8681.25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8" t="s">
        <v>1523</v>
      </c>
      <c r="X82" s="8" t="s">
        <v>52</v>
      </c>
      <c r="Y82" s="5" t="s">
        <v>52</v>
      </c>
      <c r="Z82" s="5" t="s">
        <v>52</v>
      </c>
      <c r="AA82" s="23"/>
      <c r="AB82" s="5" t="s">
        <v>52</v>
      </c>
    </row>
    <row r="83" spans="1:28" ht="30" customHeight="1">
      <c r="A83" s="8" t="s">
        <v>1058</v>
      </c>
      <c r="B83" s="8" t="s">
        <v>1057</v>
      </c>
      <c r="C83" s="8" t="s">
        <v>52</v>
      </c>
      <c r="D83" s="21" t="s">
        <v>741</v>
      </c>
      <c r="E83" s="22">
        <v>0</v>
      </c>
      <c r="F83" s="8" t="s">
        <v>52</v>
      </c>
      <c r="G83" s="22">
        <v>0</v>
      </c>
      <c r="H83" s="8" t="s">
        <v>52</v>
      </c>
      <c r="I83" s="22">
        <v>0</v>
      </c>
      <c r="J83" s="8" t="s">
        <v>52</v>
      </c>
      <c r="K83" s="22">
        <v>0</v>
      </c>
      <c r="L83" s="8" t="s">
        <v>52</v>
      </c>
      <c r="M83" s="22">
        <v>10000</v>
      </c>
      <c r="N83" s="8" t="s">
        <v>52</v>
      </c>
      <c r="O83" s="22">
        <f t="shared" si="2"/>
        <v>10000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8" t="s">
        <v>1524</v>
      </c>
      <c r="X83" s="8" t="s">
        <v>52</v>
      </c>
      <c r="Y83" s="5" t="s">
        <v>52</v>
      </c>
      <c r="Z83" s="5" t="s">
        <v>52</v>
      </c>
      <c r="AA83" s="23"/>
      <c r="AB83" s="5" t="s">
        <v>52</v>
      </c>
    </row>
    <row r="84" spans="1:28" ht="30" customHeight="1">
      <c r="A84" s="8" t="s">
        <v>1061</v>
      </c>
      <c r="B84" s="8" t="s">
        <v>1060</v>
      </c>
      <c r="C84" s="8" t="s">
        <v>52</v>
      </c>
      <c r="D84" s="21" t="s">
        <v>741</v>
      </c>
      <c r="E84" s="22">
        <v>0</v>
      </c>
      <c r="F84" s="8" t="s">
        <v>52</v>
      </c>
      <c r="G84" s="22">
        <v>0</v>
      </c>
      <c r="H84" s="8" t="s">
        <v>52</v>
      </c>
      <c r="I84" s="22">
        <v>0</v>
      </c>
      <c r="J84" s="8" t="s">
        <v>52</v>
      </c>
      <c r="K84" s="22">
        <v>0</v>
      </c>
      <c r="L84" s="8" t="s">
        <v>52</v>
      </c>
      <c r="M84" s="22">
        <v>17940</v>
      </c>
      <c r="N84" s="8" t="s">
        <v>52</v>
      </c>
      <c r="O84" s="22">
        <f t="shared" si="2"/>
        <v>17940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8" t="s">
        <v>1525</v>
      </c>
      <c r="X84" s="8" t="s">
        <v>52</v>
      </c>
      <c r="Y84" s="5" t="s">
        <v>52</v>
      </c>
      <c r="Z84" s="5" t="s">
        <v>52</v>
      </c>
      <c r="AA84" s="23"/>
      <c r="AB84" s="5" t="s">
        <v>52</v>
      </c>
    </row>
    <row r="85" spans="1:28" ht="30" customHeight="1">
      <c r="A85" s="8" t="s">
        <v>1116</v>
      </c>
      <c r="B85" s="8" t="s">
        <v>1115</v>
      </c>
      <c r="C85" s="8" t="s">
        <v>52</v>
      </c>
      <c r="D85" s="21" t="s">
        <v>741</v>
      </c>
      <c r="E85" s="22">
        <v>0</v>
      </c>
      <c r="F85" s="8" t="s">
        <v>52</v>
      </c>
      <c r="G85" s="22">
        <v>0</v>
      </c>
      <c r="H85" s="8" t="s">
        <v>52</v>
      </c>
      <c r="I85" s="22">
        <v>0</v>
      </c>
      <c r="J85" s="8" t="s">
        <v>52</v>
      </c>
      <c r="K85" s="22">
        <v>0</v>
      </c>
      <c r="L85" s="8" t="s">
        <v>52</v>
      </c>
      <c r="M85" s="22">
        <v>10600</v>
      </c>
      <c r="N85" s="8" t="s">
        <v>52</v>
      </c>
      <c r="O85" s="22">
        <f t="shared" si="2"/>
        <v>10600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8" t="s">
        <v>1526</v>
      </c>
      <c r="X85" s="8" t="s">
        <v>52</v>
      </c>
      <c r="Y85" s="5" t="s">
        <v>52</v>
      </c>
      <c r="Z85" s="5" t="s">
        <v>52</v>
      </c>
      <c r="AA85" s="23"/>
      <c r="AB85" s="5" t="s">
        <v>52</v>
      </c>
    </row>
    <row r="86" spans="1:28" ht="30" customHeight="1">
      <c r="A86" s="8" t="s">
        <v>1102</v>
      </c>
      <c r="B86" s="8" t="s">
        <v>1100</v>
      </c>
      <c r="C86" s="8" t="s">
        <v>1101</v>
      </c>
      <c r="D86" s="21" t="s">
        <v>741</v>
      </c>
      <c r="E86" s="22">
        <v>9492</v>
      </c>
      <c r="F86" s="8" t="s">
        <v>52</v>
      </c>
      <c r="G86" s="22">
        <v>17655.55</v>
      </c>
      <c r="H86" s="8" t="s">
        <v>1527</v>
      </c>
      <c r="I86" s="22">
        <v>0</v>
      </c>
      <c r="J86" s="8" t="s">
        <v>52</v>
      </c>
      <c r="K86" s="22">
        <v>0</v>
      </c>
      <c r="L86" s="8" t="s">
        <v>52</v>
      </c>
      <c r="M86" s="22">
        <v>0</v>
      </c>
      <c r="N86" s="8" t="s">
        <v>52</v>
      </c>
      <c r="O86" s="22">
        <f t="shared" si="2"/>
        <v>9492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8" t="s">
        <v>1528</v>
      </c>
      <c r="X86" s="8" t="s">
        <v>52</v>
      </c>
      <c r="Y86" s="5" t="s">
        <v>52</v>
      </c>
      <c r="Z86" s="5" t="s">
        <v>52</v>
      </c>
      <c r="AA86" s="23"/>
      <c r="AB86" s="5" t="s">
        <v>52</v>
      </c>
    </row>
    <row r="87" spans="1:28" ht="30" customHeight="1">
      <c r="A87" s="8" t="s">
        <v>1248</v>
      </c>
      <c r="B87" s="8" t="s">
        <v>1100</v>
      </c>
      <c r="C87" s="8" t="s">
        <v>1247</v>
      </c>
      <c r="D87" s="21" t="s">
        <v>741</v>
      </c>
      <c r="E87" s="22">
        <v>6010</v>
      </c>
      <c r="F87" s="8" t="s">
        <v>52</v>
      </c>
      <c r="G87" s="22">
        <v>8744.44</v>
      </c>
      <c r="H87" s="8" t="s">
        <v>1527</v>
      </c>
      <c r="I87" s="22">
        <v>0</v>
      </c>
      <c r="J87" s="8" t="s">
        <v>52</v>
      </c>
      <c r="K87" s="22">
        <v>0</v>
      </c>
      <c r="L87" s="8" t="s">
        <v>52</v>
      </c>
      <c r="M87" s="22">
        <v>0</v>
      </c>
      <c r="N87" s="8" t="s">
        <v>52</v>
      </c>
      <c r="O87" s="22">
        <f t="shared" si="2"/>
        <v>6010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8" t="s">
        <v>1529</v>
      </c>
      <c r="X87" s="8" t="s">
        <v>52</v>
      </c>
      <c r="Y87" s="5" t="s">
        <v>52</v>
      </c>
      <c r="Z87" s="5" t="s">
        <v>52</v>
      </c>
      <c r="AA87" s="23"/>
      <c r="AB87" s="5" t="s">
        <v>52</v>
      </c>
    </row>
    <row r="88" spans="1:28" ht="30" customHeight="1">
      <c r="A88" s="8" t="s">
        <v>1033</v>
      </c>
      <c r="B88" s="8" t="s">
        <v>1031</v>
      </c>
      <c r="C88" s="8" t="s">
        <v>1032</v>
      </c>
      <c r="D88" s="21" t="s">
        <v>741</v>
      </c>
      <c r="E88" s="22">
        <v>5060</v>
      </c>
      <c r="F88" s="8" t="s">
        <v>52</v>
      </c>
      <c r="G88" s="22">
        <v>0</v>
      </c>
      <c r="H88" s="8" t="s">
        <v>52</v>
      </c>
      <c r="I88" s="22">
        <v>0</v>
      </c>
      <c r="J88" s="8" t="s">
        <v>52</v>
      </c>
      <c r="K88" s="22">
        <v>0</v>
      </c>
      <c r="L88" s="8" t="s">
        <v>52</v>
      </c>
      <c r="M88" s="22">
        <v>0</v>
      </c>
      <c r="N88" s="8" t="s">
        <v>52</v>
      </c>
      <c r="O88" s="22">
        <f t="shared" si="2"/>
        <v>5060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8" t="s">
        <v>1530</v>
      </c>
      <c r="X88" s="8" t="s">
        <v>52</v>
      </c>
      <c r="Y88" s="5" t="s">
        <v>52</v>
      </c>
      <c r="Z88" s="5" t="s">
        <v>52</v>
      </c>
      <c r="AA88" s="23"/>
      <c r="AB88" s="5" t="s">
        <v>52</v>
      </c>
    </row>
    <row r="89" spans="1:28" ht="30" customHeight="1">
      <c r="A89" s="8" t="s">
        <v>916</v>
      </c>
      <c r="B89" s="8" t="s">
        <v>255</v>
      </c>
      <c r="C89" s="8" t="s">
        <v>915</v>
      </c>
      <c r="D89" s="21" t="s">
        <v>741</v>
      </c>
      <c r="E89" s="22">
        <v>0</v>
      </c>
      <c r="F89" s="8" t="s">
        <v>52</v>
      </c>
      <c r="G89" s="22">
        <v>0</v>
      </c>
      <c r="H89" s="8" t="s">
        <v>52</v>
      </c>
      <c r="I89" s="22">
        <v>0</v>
      </c>
      <c r="J89" s="8" t="s">
        <v>52</v>
      </c>
      <c r="K89" s="22">
        <v>0</v>
      </c>
      <c r="L89" s="8" t="s">
        <v>52</v>
      </c>
      <c r="M89" s="22">
        <v>8672</v>
      </c>
      <c r="N89" s="8" t="s">
        <v>52</v>
      </c>
      <c r="O89" s="22">
        <f t="shared" si="2"/>
        <v>8672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8" t="s">
        <v>1531</v>
      </c>
      <c r="X89" s="8" t="s">
        <v>52</v>
      </c>
      <c r="Y89" s="5" t="s">
        <v>52</v>
      </c>
      <c r="Z89" s="5" t="s">
        <v>52</v>
      </c>
      <c r="AA89" s="23"/>
      <c r="AB89" s="5" t="s">
        <v>52</v>
      </c>
    </row>
    <row r="90" spans="1:28" ht="30" customHeight="1">
      <c r="A90" s="8" t="s">
        <v>967</v>
      </c>
      <c r="B90" s="8" t="s">
        <v>393</v>
      </c>
      <c r="C90" s="8" t="s">
        <v>966</v>
      </c>
      <c r="D90" s="21" t="s">
        <v>66</v>
      </c>
      <c r="E90" s="22">
        <v>0</v>
      </c>
      <c r="F90" s="8" t="s">
        <v>52</v>
      </c>
      <c r="G90" s="22">
        <v>0</v>
      </c>
      <c r="H90" s="8" t="s">
        <v>52</v>
      </c>
      <c r="I90" s="22">
        <v>0</v>
      </c>
      <c r="J90" s="8" t="s">
        <v>52</v>
      </c>
      <c r="K90" s="22">
        <v>0</v>
      </c>
      <c r="L90" s="8" t="s">
        <v>52</v>
      </c>
      <c r="M90" s="22">
        <v>1970</v>
      </c>
      <c r="N90" s="8" t="s">
        <v>52</v>
      </c>
      <c r="O90" s="22">
        <f t="shared" si="2"/>
        <v>1970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8" t="s">
        <v>1532</v>
      </c>
      <c r="X90" s="8" t="s">
        <v>52</v>
      </c>
      <c r="Y90" s="5" t="s">
        <v>52</v>
      </c>
      <c r="Z90" s="5" t="s">
        <v>52</v>
      </c>
      <c r="AA90" s="23"/>
      <c r="AB90" s="5" t="s">
        <v>52</v>
      </c>
    </row>
    <row r="91" spans="1:28" ht="30" customHeight="1">
      <c r="A91" s="8" t="s">
        <v>1037</v>
      </c>
      <c r="B91" s="8" t="s">
        <v>1035</v>
      </c>
      <c r="C91" s="8" t="s">
        <v>1036</v>
      </c>
      <c r="D91" s="21" t="s">
        <v>741</v>
      </c>
      <c r="E91" s="22">
        <v>0</v>
      </c>
      <c r="F91" s="8" t="s">
        <v>52</v>
      </c>
      <c r="G91" s="22">
        <v>3483.33</v>
      </c>
      <c r="H91" s="8" t="s">
        <v>1527</v>
      </c>
      <c r="I91" s="22">
        <v>0</v>
      </c>
      <c r="J91" s="8" t="s">
        <v>52</v>
      </c>
      <c r="K91" s="22">
        <v>0</v>
      </c>
      <c r="L91" s="8" t="s">
        <v>52</v>
      </c>
      <c r="M91" s="22">
        <v>0</v>
      </c>
      <c r="N91" s="8" t="s">
        <v>52</v>
      </c>
      <c r="O91" s="22">
        <f t="shared" si="2"/>
        <v>3483.33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8" t="s">
        <v>1533</v>
      </c>
      <c r="X91" s="8" t="s">
        <v>52</v>
      </c>
      <c r="Y91" s="5" t="s">
        <v>52</v>
      </c>
      <c r="Z91" s="5" t="s">
        <v>52</v>
      </c>
      <c r="AA91" s="23"/>
      <c r="AB91" s="5" t="s">
        <v>52</v>
      </c>
    </row>
    <row r="92" spans="1:28" ht="30" customHeight="1">
      <c r="A92" s="8" t="s">
        <v>1251</v>
      </c>
      <c r="B92" s="8" t="s">
        <v>1035</v>
      </c>
      <c r="C92" s="8" t="s">
        <v>1250</v>
      </c>
      <c r="D92" s="21" t="s">
        <v>741</v>
      </c>
      <c r="E92" s="22">
        <v>0</v>
      </c>
      <c r="F92" s="8" t="s">
        <v>52</v>
      </c>
      <c r="G92" s="22">
        <v>3579.44</v>
      </c>
      <c r="H92" s="8" t="s">
        <v>1527</v>
      </c>
      <c r="I92" s="22">
        <v>0</v>
      </c>
      <c r="J92" s="8" t="s">
        <v>52</v>
      </c>
      <c r="K92" s="22">
        <v>0</v>
      </c>
      <c r="L92" s="8" t="s">
        <v>52</v>
      </c>
      <c r="M92" s="22">
        <v>0</v>
      </c>
      <c r="N92" s="8" t="s">
        <v>52</v>
      </c>
      <c r="O92" s="22">
        <f t="shared" si="2"/>
        <v>3579.44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8" t="s">
        <v>1534</v>
      </c>
      <c r="X92" s="8" t="s">
        <v>52</v>
      </c>
      <c r="Y92" s="5" t="s">
        <v>52</v>
      </c>
      <c r="Z92" s="5" t="s">
        <v>52</v>
      </c>
      <c r="AA92" s="23"/>
      <c r="AB92" s="5" t="s">
        <v>52</v>
      </c>
    </row>
    <row r="93" spans="1:28" ht="30" customHeight="1">
      <c r="A93" s="8" t="s">
        <v>1113</v>
      </c>
      <c r="B93" s="8" t="s">
        <v>1035</v>
      </c>
      <c r="C93" s="8" t="s">
        <v>1112</v>
      </c>
      <c r="D93" s="21" t="s">
        <v>741</v>
      </c>
      <c r="E93" s="22">
        <v>0</v>
      </c>
      <c r="F93" s="8" t="s">
        <v>52</v>
      </c>
      <c r="G93" s="22">
        <v>0</v>
      </c>
      <c r="H93" s="8" t="s">
        <v>52</v>
      </c>
      <c r="I93" s="22">
        <v>0</v>
      </c>
      <c r="J93" s="8" t="s">
        <v>52</v>
      </c>
      <c r="K93" s="22">
        <v>0</v>
      </c>
      <c r="L93" s="8" t="s">
        <v>52</v>
      </c>
      <c r="M93" s="22">
        <v>3572</v>
      </c>
      <c r="N93" s="8" t="s">
        <v>52</v>
      </c>
      <c r="O93" s="22">
        <f t="shared" si="2"/>
        <v>3572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8" t="s">
        <v>1535</v>
      </c>
      <c r="X93" s="8" t="s">
        <v>52</v>
      </c>
      <c r="Y93" s="5" t="s">
        <v>52</v>
      </c>
      <c r="Z93" s="5" t="s">
        <v>52</v>
      </c>
      <c r="AA93" s="23"/>
      <c r="AB93" s="5" t="s">
        <v>52</v>
      </c>
    </row>
    <row r="94" spans="1:28" ht="30" customHeight="1">
      <c r="A94" s="8" t="s">
        <v>1119</v>
      </c>
      <c r="B94" s="8" t="s">
        <v>1035</v>
      </c>
      <c r="C94" s="8" t="s">
        <v>1118</v>
      </c>
      <c r="D94" s="21" t="s">
        <v>741</v>
      </c>
      <c r="E94" s="22">
        <v>0</v>
      </c>
      <c r="F94" s="8" t="s">
        <v>52</v>
      </c>
      <c r="G94" s="22">
        <v>0</v>
      </c>
      <c r="H94" s="8" t="s">
        <v>52</v>
      </c>
      <c r="I94" s="22">
        <v>0</v>
      </c>
      <c r="J94" s="8" t="s">
        <v>52</v>
      </c>
      <c r="K94" s="22">
        <v>0</v>
      </c>
      <c r="L94" s="8" t="s">
        <v>52</v>
      </c>
      <c r="M94" s="22">
        <v>4400</v>
      </c>
      <c r="N94" s="8" t="s">
        <v>52</v>
      </c>
      <c r="O94" s="22">
        <f t="shared" si="2"/>
        <v>4400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8" t="s">
        <v>1536</v>
      </c>
      <c r="X94" s="8" t="s">
        <v>52</v>
      </c>
      <c r="Y94" s="5" t="s">
        <v>52</v>
      </c>
      <c r="Z94" s="5" t="s">
        <v>52</v>
      </c>
      <c r="AA94" s="23"/>
      <c r="AB94" s="5" t="s">
        <v>52</v>
      </c>
    </row>
    <row r="95" spans="1:28" ht="30" customHeight="1">
      <c r="A95" s="8" t="s">
        <v>934</v>
      </c>
      <c r="B95" s="8" t="s">
        <v>184</v>
      </c>
      <c r="C95" s="8" t="s">
        <v>933</v>
      </c>
      <c r="D95" s="21" t="s">
        <v>186</v>
      </c>
      <c r="E95" s="22">
        <v>2850</v>
      </c>
      <c r="F95" s="8" t="s">
        <v>52</v>
      </c>
      <c r="G95" s="22">
        <v>3640</v>
      </c>
      <c r="H95" s="8" t="s">
        <v>1537</v>
      </c>
      <c r="I95" s="22">
        <v>3489</v>
      </c>
      <c r="J95" s="8" t="s">
        <v>1538</v>
      </c>
      <c r="K95" s="22">
        <v>0</v>
      </c>
      <c r="L95" s="8" t="s">
        <v>52</v>
      </c>
      <c r="M95" s="22">
        <v>0</v>
      </c>
      <c r="N95" s="8" t="s">
        <v>52</v>
      </c>
      <c r="O95" s="22">
        <f t="shared" si="2"/>
        <v>2850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8" t="s">
        <v>1539</v>
      </c>
      <c r="X95" s="8" t="s">
        <v>52</v>
      </c>
      <c r="Y95" s="5" t="s">
        <v>52</v>
      </c>
      <c r="Z95" s="5" t="s">
        <v>52</v>
      </c>
      <c r="AA95" s="23"/>
      <c r="AB95" s="5" t="s">
        <v>52</v>
      </c>
    </row>
    <row r="96" spans="1:28" ht="30" customHeight="1">
      <c r="A96" s="8" t="s">
        <v>350</v>
      </c>
      <c r="B96" s="8" t="s">
        <v>184</v>
      </c>
      <c r="C96" s="8" t="s">
        <v>349</v>
      </c>
      <c r="D96" s="21" t="s">
        <v>186</v>
      </c>
      <c r="E96" s="22">
        <v>8140</v>
      </c>
      <c r="F96" s="8" t="s">
        <v>52</v>
      </c>
      <c r="G96" s="22">
        <v>10390</v>
      </c>
      <c r="H96" s="8" t="s">
        <v>1537</v>
      </c>
      <c r="I96" s="22">
        <v>0</v>
      </c>
      <c r="J96" s="8" t="s">
        <v>52</v>
      </c>
      <c r="K96" s="22">
        <v>0</v>
      </c>
      <c r="L96" s="8" t="s">
        <v>52</v>
      </c>
      <c r="M96" s="22">
        <v>0</v>
      </c>
      <c r="N96" s="8" t="s">
        <v>52</v>
      </c>
      <c r="O96" s="22">
        <f t="shared" si="2"/>
        <v>8140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8" t="s">
        <v>1540</v>
      </c>
      <c r="X96" s="8" t="s">
        <v>52</v>
      </c>
      <c r="Y96" s="5" t="s">
        <v>52</v>
      </c>
      <c r="Z96" s="5" t="s">
        <v>52</v>
      </c>
      <c r="AA96" s="23"/>
      <c r="AB96" s="5" t="s">
        <v>52</v>
      </c>
    </row>
    <row r="97" spans="1:28" ht="30" customHeight="1">
      <c r="A97" s="8" t="s">
        <v>344</v>
      </c>
      <c r="B97" s="8" t="s">
        <v>184</v>
      </c>
      <c r="C97" s="8" t="s">
        <v>343</v>
      </c>
      <c r="D97" s="21" t="s">
        <v>186</v>
      </c>
      <c r="E97" s="22">
        <v>22570</v>
      </c>
      <c r="F97" s="8" t="s">
        <v>52</v>
      </c>
      <c r="G97" s="22">
        <v>0</v>
      </c>
      <c r="H97" s="8" t="s">
        <v>52</v>
      </c>
      <c r="I97" s="22">
        <v>0</v>
      </c>
      <c r="J97" s="8" t="s">
        <v>52</v>
      </c>
      <c r="K97" s="22">
        <v>0</v>
      </c>
      <c r="L97" s="8" t="s">
        <v>52</v>
      </c>
      <c r="M97" s="22">
        <v>0</v>
      </c>
      <c r="N97" s="8" t="s">
        <v>52</v>
      </c>
      <c r="O97" s="22">
        <f t="shared" si="2"/>
        <v>22570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8" t="s">
        <v>1541</v>
      </c>
      <c r="X97" s="8" t="s">
        <v>52</v>
      </c>
      <c r="Y97" s="5" t="s">
        <v>52</v>
      </c>
      <c r="Z97" s="5" t="s">
        <v>52</v>
      </c>
      <c r="AA97" s="23"/>
      <c r="AB97" s="5" t="s">
        <v>52</v>
      </c>
    </row>
    <row r="98" spans="1:28" ht="30" customHeight="1">
      <c r="A98" s="8" t="s">
        <v>187</v>
      </c>
      <c r="B98" s="8" t="s">
        <v>184</v>
      </c>
      <c r="C98" s="8" t="s">
        <v>185</v>
      </c>
      <c r="D98" s="21" t="s">
        <v>186</v>
      </c>
      <c r="E98" s="22">
        <v>36300</v>
      </c>
      <c r="F98" s="8" t="s">
        <v>52</v>
      </c>
      <c r="G98" s="22">
        <v>0</v>
      </c>
      <c r="H98" s="8" t="s">
        <v>52</v>
      </c>
      <c r="I98" s="22">
        <v>0</v>
      </c>
      <c r="J98" s="8" t="s">
        <v>52</v>
      </c>
      <c r="K98" s="22">
        <v>0</v>
      </c>
      <c r="L98" s="8" t="s">
        <v>52</v>
      </c>
      <c r="M98" s="22">
        <v>0</v>
      </c>
      <c r="N98" s="8" t="s">
        <v>52</v>
      </c>
      <c r="O98" s="22">
        <f t="shared" si="2"/>
        <v>36300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8" t="s">
        <v>1542</v>
      </c>
      <c r="X98" s="8" t="s">
        <v>52</v>
      </c>
      <c r="Y98" s="5" t="s">
        <v>52</v>
      </c>
      <c r="Z98" s="5" t="s">
        <v>52</v>
      </c>
      <c r="AA98" s="23"/>
      <c r="AB98" s="5" t="s">
        <v>52</v>
      </c>
    </row>
    <row r="99" spans="1:28" ht="30" customHeight="1">
      <c r="A99" s="8" t="s">
        <v>190</v>
      </c>
      <c r="B99" s="8" t="s">
        <v>184</v>
      </c>
      <c r="C99" s="8" t="s">
        <v>189</v>
      </c>
      <c r="D99" s="21" t="s">
        <v>186</v>
      </c>
      <c r="E99" s="22">
        <v>35720</v>
      </c>
      <c r="F99" s="8" t="s">
        <v>52</v>
      </c>
      <c r="G99" s="22">
        <v>0</v>
      </c>
      <c r="H99" s="8" t="s">
        <v>52</v>
      </c>
      <c r="I99" s="22">
        <v>0</v>
      </c>
      <c r="J99" s="8" t="s">
        <v>52</v>
      </c>
      <c r="K99" s="22">
        <v>0</v>
      </c>
      <c r="L99" s="8" t="s">
        <v>52</v>
      </c>
      <c r="M99" s="22">
        <v>0</v>
      </c>
      <c r="N99" s="8" t="s">
        <v>52</v>
      </c>
      <c r="O99" s="22">
        <f t="shared" si="2"/>
        <v>35720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8" t="s">
        <v>1543</v>
      </c>
      <c r="X99" s="8" t="s">
        <v>52</v>
      </c>
      <c r="Y99" s="5" t="s">
        <v>52</v>
      </c>
      <c r="Z99" s="5" t="s">
        <v>52</v>
      </c>
      <c r="AA99" s="23"/>
      <c r="AB99" s="5" t="s">
        <v>52</v>
      </c>
    </row>
    <row r="100" spans="1:28" ht="30" customHeight="1">
      <c r="A100" s="8" t="s">
        <v>353</v>
      </c>
      <c r="B100" s="8" t="s">
        <v>184</v>
      </c>
      <c r="C100" s="8" t="s">
        <v>352</v>
      </c>
      <c r="D100" s="21" t="s">
        <v>186</v>
      </c>
      <c r="E100" s="22">
        <v>4710</v>
      </c>
      <c r="F100" s="8" t="s">
        <v>52</v>
      </c>
      <c r="G100" s="22">
        <v>6000</v>
      </c>
      <c r="H100" s="8" t="s">
        <v>1537</v>
      </c>
      <c r="I100" s="22">
        <v>5753</v>
      </c>
      <c r="J100" s="8" t="s">
        <v>1538</v>
      </c>
      <c r="K100" s="22">
        <v>0</v>
      </c>
      <c r="L100" s="8" t="s">
        <v>52</v>
      </c>
      <c r="M100" s="22">
        <v>0</v>
      </c>
      <c r="N100" s="8" t="s">
        <v>52</v>
      </c>
      <c r="O100" s="22">
        <f t="shared" si="2"/>
        <v>4710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8" t="s">
        <v>1544</v>
      </c>
      <c r="X100" s="8" t="s">
        <v>52</v>
      </c>
      <c r="Y100" s="5" t="s">
        <v>52</v>
      </c>
      <c r="Z100" s="5" t="s">
        <v>52</v>
      </c>
      <c r="AA100" s="23"/>
      <c r="AB100" s="5" t="s">
        <v>52</v>
      </c>
    </row>
    <row r="101" spans="1:28" ht="30" customHeight="1">
      <c r="A101" s="8" t="s">
        <v>347</v>
      </c>
      <c r="B101" s="8" t="s">
        <v>184</v>
      </c>
      <c r="C101" s="8" t="s">
        <v>346</v>
      </c>
      <c r="D101" s="21" t="s">
        <v>186</v>
      </c>
      <c r="E101" s="22">
        <v>18540</v>
      </c>
      <c r="F101" s="8" t="s">
        <v>52</v>
      </c>
      <c r="G101" s="22">
        <v>0</v>
      </c>
      <c r="H101" s="8" t="s">
        <v>52</v>
      </c>
      <c r="I101" s="22">
        <v>0</v>
      </c>
      <c r="J101" s="8" t="s">
        <v>52</v>
      </c>
      <c r="K101" s="22">
        <v>0</v>
      </c>
      <c r="L101" s="8" t="s">
        <v>52</v>
      </c>
      <c r="M101" s="22">
        <v>0</v>
      </c>
      <c r="N101" s="8" t="s">
        <v>52</v>
      </c>
      <c r="O101" s="22">
        <f t="shared" si="2"/>
        <v>18540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8" t="s">
        <v>1545</v>
      </c>
      <c r="X101" s="8" t="s">
        <v>52</v>
      </c>
      <c r="Y101" s="5" t="s">
        <v>52</v>
      </c>
      <c r="Z101" s="5" t="s">
        <v>52</v>
      </c>
      <c r="AA101" s="23"/>
      <c r="AB101" s="5" t="s">
        <v>52</v>
      </c>
    </row>
    <row r="102" spans="1:28" ht="30" customHeight="1">
      <c r="A102" s="8" t="s">
        <v>193</v>
      </c>
      <c r="B102" s="8" t="s">
        <v>184</v>
      </c>
      <c r="C102" s="8" t="s">
        <v>192</v>
      </c>
      <c r="D102" s="21" t="s">
        <v>186</v>
      </c>
      <c r="E102" s="22">
        <v>36300</v>
      </c>
      <c r="F102" s="8" t="s">
        <v>52</v>
      </c>
      <c r="G102" s="22">
        <v>0</v>
      </c>
      <c r="H102" s="8" t="s">
        <v>52</v>
      </c>
      <c r="I102" s="22">
        <v>0</v>
      </c>
      <c r="J102" s="8" t="s">
        <v>52</v>
      </c>
      <c r="K102" s="22">
        <v>0</v>
      </c>
      <c r="L102" s="8" t="s">
        <v>52</v>
      </c>
      <c r="M102" s="22">
        <v>0</v>
      </c>
      <c r="N102" s="8" t="s">
        <v>52</v>
      </c>
      <c r="O102" s="22">
        <f t="shared" si="2"/>
        <v>36300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8" t="s">
        <v>1546</v>
      </c>
      <c r="X102" s="8" t="s">
        <v>52</v>
      </c>
      <c r="Y102" s="5" t="s">
        <v>52</v>
      </c>
      <c r="Z102" s="5" t="s">
        <v>52</v>
      </c>
      <c r="AA102" s="23"/>
      <c r="AB102" s="5" t="s">
        <v>52</v>
      </c>
    </row>
    <row r="103" spans="1:28" ht="30" customHeight="1">
      <c r="A103" s="8" t="s">
        <v>859</v>
      </c>
      <c r="B103" s="8" t="s">
        <v>857</v>
      </c>
      <c r="C103" s="8" t="s">
        <v>858</v>
      </c>
      <c r="D103" s="21" t="s">
        <v>186</v>
      </c>
      <c r="E103" s="22">
        <v>0</v>
      </c>
      <c r="F103" s="8" t="s">
        <v>52</v>
      </c>
      <c r="G103" s="22">
        <v>1080</v>
      </c>
      <c r="H103" s="8" t="s">
        <v>1502</v>
      </c>
      <c r="I103" s="22">
        <v>0</v>
      </c>
      <c r="J103" s="8" t="s">
        <v>52</v>
      </c>
      <c r="K103" s="22">
        <v>0</v>
      </c>
      <c r="L103" s="8" t="s">
        <v>52</v>
      </c>
      <c r="M103" s="22">
        <v>0</v>
      </c>
      <c r="N103" s="8" t="s">
        <v>52</v>
      </c>
      <c r="O103" s="22">
        <f t="shared" si="2"/>
        <v>1080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8" t="s">
        <v>1547</v>
      </c>
      <c r="X103" s="8" t="s">
        <v>52</v>
      </c>
      <c r="Y103" s="5" t="s">
        <v>52</v>
      </c>
      <c r="Z103" s="5" t="s">
        <v>52</v>
      </c>
      <c r="AA103" s="23"/>
      <c r="AB103" s="5" t="s">
        <v>52</v>
      </c>
    </row>
    <row r="104" spans="1:28" ht="30" customHeight="1">
      <c r="A104" s="8" t="s">
        <v>955</v>
      </c>
      <c r="B104" s="8" t="s">
        <v>857</v>
      </c>
      <c r="C104" s="8" t="s">
        <v>954</v>
      </c>
      <c r="D104" s="21" t="s">
        <v>186</v>
      </c>
      <c r="E104" s="22">
        <v>0</v>
      </c>
      <c r="F104" s="8" t="s">
        <v>52</v>
      </c>
      <c r="G104" s="22">
        <v>1300</v>
      </c>
      <c r="H104" s="8" t="s">
        <v>1502</v>
      </c>
      <c r="I104" s="22">
        <v>0</v>
      </c>
      <c r="J104" s="8" t="s">
        <v>52</v>
      </c>
      <c r="K104" s="22">
        <v>0</v>
      </c>
      <c r="L104" s="8" t="s">
        <v>52</v>
      </c>
      <c r="M104" s="22">
        <v>0</v>
      </c>
      <c r="N104" s="8" t="s">
        <v>52</v>
      </c>
      <c r="O104" s="22">
        <f t="shared" si="2"/>
        <v>1300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8" t="s">
        <v>1548</v>
      </c>
      <c r="X104" s="8" t="s">
        <v>52</v>
      </c>
      <c r="Y104" s="5" t="s">
        <v>52</v>
      </c>
      <c r="Z104" s="5" t="s">
        <v>52</v>
      </c>
      <c r="AA104" s="23"/>
      <c r="AB104" s="5" t="s">
        <v>52</v>
      </c>
    </row>
    <row r="105" spans="1:28" ht="30" customHeight="1">
      <c r="A105" s="8" t="s">
        <v>196</v>
      </c>
      <c r="B105" s="8" t="s">
        <v>184</v>
      </c>
      <c r="C105" s="8" t="s">
        <v>195</v>
      </c>
      <c r="D105" s="21" t="s">
        <v>186</v>
      </c>
      <c r="E105" s="22">
        <v>1610</v>
      </c>
      <c r="F105" s="8" t="s">
        <v>52</v>
      </c>
      <c r="G105" s="22">
        <v>2130</v>
      </c>
      <c r="H105" s="8" t="s">
        <v>1537</v>
      </c>
      <c r="I105" s="22">
        <v>2009</v>
      </c>
      <c r="J105" s="8" t="s">
        <v>1549</v>
      </c>
      <c r="K105" s="22">
        <v>0</v>
      </c>
      <c r="L105" s="8" t="s">
        <v>52</v>
      </c>
      <c r="M105" s="22">
        <v>0</v>
      </c>
      <c r="N105" s="8" t="s">
        <v>52</v>
      </c>
      <c r="O105" s="22">
        <f t="shared" si="2"/>
        <v>1610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8" t="s">
        <v>1550</v>
      </c>
      <c r="X105" s="8" t="s">
        <v>52</v>
      </c>
      <c r="Y105" s="5" t="s">
        <v>52</v>
      </c>
      <c r="Z105" s="5" t="s">
        <v>52</v>
      </c>
      <c r="AA105" s="23"/>
      <c r="AB105" s="5" t="s">
        <v>52</v>
      </c>
    </row>
    <row r="106" spans="1:28" ht="30" customHeight="1">
      <c r="A106" s="8" t="s">
        <v>494</v>
      </c>
      <c r="B106" s="8" t="s">
        <v>492</v>
      </c>
      <c r="C106" s="8" t="s">
        <v>493</v>
      </c>
      <c r="D106" s="21" t="s">
        <v>200</v>
      </c>
      <c r="E106" s="22">
        <v>0</v>
      </c>
      <c r="F106" s="8" t="s">
        <v>52</v>
      </c>
      <c r="G106" s="22">
        <v>0</v>
      </c>
      <c r="H106" s="8" t="s">
        <v>52</v>
      </c>
      <c r="I106" s="22">
        <v>0</v>
      </c>
      <c r="J106" s="8" t="s">
        <v>52</v>
      </c>
      <c r="K106" s="22">
        <v>0</v>
      </c>
      <c r="L106" s="8" t="s">
        <v>52</v>
      </c>
      <c r="M106" s="22">
        <v>0</v>
      </c>
      <c r="N106" s="8" t="s">
        <v>52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20548</v>
      </c>
      <c r="V106" s="22">
        <f>SMALL(Q106:U106,COUNTIF(Q106:U106,0)+1)</f>
        <v>20548</v>
      </c>
      <c r="W106" s="8" t="s">
        <v>1551</v>
      </c>
      <c r="X106" s="8" t="s">
        <v>52</v>
      </c>
      <c r="Y106" s="5" t="s">
        <v>52</v>
      </c>
      <c r="Z106" s="5" t="s">
        <v>52</v>
      </c>
      <c r="AA106" s="23"/>
      <c r="AB106" s="5" t="s">
        <v>52</v>
      </c>
    </row>
    <row r="107" spans="1:28" ht="30" customHeight="1">
      <c r="A107" s="8" t="s">
        <v>498</v>
      </c>
      <c r="B107" s="8" t="s">
        <v>496</v>
      </c>
      <c r="C107" s="8" t="s">
        <v>497</v>
      </c>
      <c r="D107" s="21" t="s">
        <v>200</v>
      </c>
      <c r="E107" s="22">
        <v>0</v>
      </c>
      <c r="F107" s="8" t="s">
        <v>52</v>
      </c>
      <c r="G107" s="22">
        <v>0</v>
      </c>
      <c r="H107" s="8" t="s">
        <v>52</v>
      </c>
      <c r="I107" s="22">
        <v>0</v>
      </c>
      <c r="J107" s="8" t="s">
        <v>52</v>
      </c>
      <c r="K107" s="22">
        <v>0</v>
      </c>
      <c r="L107" s="8" t="s">
        <v>52</v>
      </c>
      <c r="M107" s="22">
        <v>0</v>
      </c>
      <c r="N107" s="8" t="s">
        <v>52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98000</v>
      </c>
      <c r="V107" s="22">
        <f>SMALL(Q107:U107,COUNTIF(Q107:U107,0)+1)</f>
        <v>98000</v>
      </c>
      <c r="W107" s="8" t="s">
        <v>1552</v>
      </c>
      <c r="X107" s="8" t="s">
        <v>52</v>
      </c>
      <c r="Y107" s="5" t="s">
        <v>52</v>
      </c>
      <c r="Z107" s="5" t="s">
        <v>52</v>
      </c>
      <c r="AA107" s="23"/>
      <c r="AB107" s="5" t="s">
        <v>52</v>
      </c>
    </row>
    <row r="108" spans="1:28" ht="30" customHeight="1">
      <c r="A108" s="8" t="s">
        <v>502</v>
      </c>
      <c r="B108" s="8" t="s">
        <v>500</v>
      </c>
      <c r="C108" s="8" t="s">
        <v>501</v>
      </c>
      <c r="D108" s="21" t="s">
        <v>200</v>
      </c>
      <c r="E108" s="22">
        <v>0</v>
      </c>
      <c r="F108" s="8" t="s">
        <v>52</v>
      </c>
      <c r="G108" s="22">
        <v>0</v>
      </c>
      <c r="H108" s="8" t="s">
        <v>1553</v>
      </c>
      <c r="I108" s="22">
        <v>0</v>
      </c>
      <c r="J108" s="8" t="s">
        <v>52</v>
      </c>
      <c r="K108" s="22">
        <v>0</v>
      </c>
      <c r="L108" s="8" t="s">
        <v>52</v>
      </c>
      <c r="M108" s="22">
        <v>0</v>
      </c>
      <c r="N108" s="8" t="s">
        <v>52</v>
      </c>
      <c r="O108" s="22">
        <v>0</v>
      </c>
      <c r="P108" s="22">
        <v>0</v>
      </c>
      <c r="Q108" s="22">
        <v>0</v>
      </c>
      <c r="R108" s="22">
        <v>13660</v>
      </c>
      <c r="S108" s="22">
        <v>0</v>
      </c>
      <c r="T108" s="22">
        <v>0</v>
      </c>
      <c r="U108" s="22">
        <v>0</v>
      </c>
      <c r="V108" s="22">
        <f>SMALL(Q108:U108,COUNTIF(Q108:U108,0)+1)</f>
        <v>13660</v>
      </c>
      <c r="W108" s="8" t="s">
        <v>1554</v>
      </c>
      <c r="X108" s="8" t="s">
        <v>52</v>
      </c>
      <c r="Y108" s="5" t="s">
        <v>52</v>
      </c>
      <c r="Z108" s="5" t="s">
        <v>52</v>
      </c>
      <c r="AA108" s="23"/>
      <c r="AB108" s="5" t="s">
        <v>52</v>
      </c>
    </row>
    <row r="109" spans="1:28" ht="30" customHeight="1">
      <c r="A109" s="8" t="s">
        <v>566</v>
      </c>
      <c r="B109" s="8" t="s">
        <v>563</v>
      </c>
      <c r="C109" s="8" t="s">
        <v>564</v>
      </c>
      <c r="D109" s="21" t="s">
        <v>565</v>
      </c>
      <c r="E109" s="22">
        <v>0</v>
      </c>
      <c r="F109" s="8" t="s">
        <v>52</v>
      </c>
      <c r="G109" s="22">
        <v>0</v>
      </c>
      <c r="H109" s="8" t="s">
        <v>52</v>
      </c>
      <c r="I109" s="22">
        <v>0</v>
      </c>
      <c r="J109" s="8" t="s">
        <v>52</v>
      </c>
      <c r="K109" s="22">
        <v>0</v>
      </c>
      <c r="L109" s="8" t="s">
        <v>52</v>
      </c>
      <c r="M109" s="22">
        <v>0</v>
      </c>
      <c r="N109" s="8" t="s">
        <v>52</v>
      </c>
      <c r="O109" s="22">
        <v>0</v>
      </c>
      <c r="P109" s="22">
        <v>102628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8" t="s">
        <v>1555</v>
      </c>
      <c r="X109" s="8" t="s">
        <v>52</v>
      </c>
      <c r="Y109" s="5" t="s">
        <v>1556</v>
      </c>
      <c r="Z109" s="5" t="s">
        <v>52</v>
      </c>
      <c r="AA109" s="23"/>
      <c r="AB109" s="5" t="s">
        <v>52</v>
      </c>
    </row>
    <row r="110" spans="1:28" ht="30" customHeight="1">
      <c r="A110" s="8" t="s">
        <v>725</v>
      </c>
      <c r="B110" s="8" t="s">
        <v>724</v>
      </c>
      <c r="C110" s="8" t="s">
        <v>564</v>
      </c>
      <c r="D110" s="21" t="s">
        <v>565</v>
      </c>
      <c r="E110" s="22">
        <v>0</v>
      </c>
      <c r="F110" s="8" t="s">
        <v>52</v>
      </c>
      <c r="G110" s="22">
        <v>0</v>
      </c>
      <c r="H110" s="8" t="s">
        <v>52</v>
      </c>
      <c r="I110" s="22">
        <v>0</v>
      </c>
      <c r="J110" s="8" t="s">
        <v>52</v>
      </c>
      <c r="K110" s="22">
        <v>0</v>
      </c>
      <c r="L110" s="8" t="s">
        <v>52</v>
      </c>
      <c r="M110" s="22">
        <v>0</v>
      </c>
      <c r="N110" s="8" t="s">
        <v>52</v>
      </c>
      <c r="O110" s="22">
        <v>0</v>
      </c>
      <c r="P110" s="22">
        <v>123074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8" t="s">
        <v>1557</v>
      </c>
      <c r="X110" s="8" t="s">
        <v>52</v>
      </c>
      <c r="Y110" s="5" t="s">
        <v>1556</v>
      </c>
      <c r="Z110" s="5" t="s">
        <v>52</v>
      </c>
      <c r="AA110" s="23"/>
      <c r="AB110" s="5" t="s">
        <v>52</v>
      </c>
    </row>
    <row r="111" spans="1:28" ht="30" customHeight="1">
      <c r="A111" s="8" t="s">
        <v>1018</v>
      </c>
      <c r="B111" s="8" t="s">
        <v>1017</v>
      </c>
      <c r="C111" s="8" t="s">
        <v>564</v>
      </c>
      <c r="D111" s="21" t="s">
        <v>565</v>
      </c>
      <c r="E111" s="22">
        <v>0</v>
      </c>
      <c r="F111" s="8" t="s">
        <v>52</v>
      </c>
      <c r="G111" s="22">
        <v>0</v>
      </c>
      <c r="H111" s="8" t="s">
        <v>52</v>
      </c>
      <c r="I111" s="22">
        <v>0</v>
      </c>
      <c r="J111" s="8" t="s">
        <v>52</v>
      </c>
      <c r="K111" s="22">
        <v>0</v>
      </c>
      <c r="L111" s="8" t="s">
        <v>52</v>
      </c>
      <c r="M111" s="22">
        <v>0</v>
      </c>
      <c r="N111" s="8" t="s">
        <v>52</v>
      </c>
      <c r="O111" s="22">
        <v>0</v>
      </c>
      <c r="P111" s="22">
        <v>180153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8" t="s">
        <v>1558</v>
      </c>
      <c r="X111" s="8" t="s">
        <v>52</v>
      </c>
      <c r="Y111" s="5" t="s">
        <v>1556</v>
      </c>
      <c r="Z111" s="5" t="s">
        <v>52</v>
      </c>
      <c r="AA111" s="23"/>
      <c r="AB111" s="5" t="s">
        <v>52</v>
      </c>
    </row>
    <row r="112" spans="1:28" ht="30" customHeight="1">
      <c r="A112" s="8" t="s">
        <v>698</v>
      </c>
      <c r="B112" s="8" t="s">
        <v>697</v>
      </c>
      <c r="C112" s="8" t="s">
        <v>564</v>
      </c>
      <c r="D112" s="21" t="s">
        <v>565</v>
      </c>
      <c r="E112" s="22">
        <v>0</v>
      </c>
      <c r="F112" s="8" t="s">
        <v>52</v>
      </c>
      <c r="G112" s="22">
        <v>0</v>
      </c>
      <c r="H112" s="8" t="s">
        <v>52</v>
      </c>
      <c r="I112" s="22">
        <v>0</v>
      </c>
      <c r="J112" s="8" t="s">
        <v>52</v>
      </c>
      <c r="K112" s="22">
        <v>0</v>
      </c>
      <c r="L112" s="8" t="s">
        <v>52</v>
      </c>
      <c r="M112" s="22">
        <v>0</v>
      </c>
      <c r="N112" s="8" t="s">
        <v>52</v>
      </c>
      <c r="O112" s="22">
        <v>0</v>
      </c>
      <c r="P112" s="22">
        <v>156492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8" t="s">
        <v>1559</v>
      </c>
      <c r="X112" s="8" t="s">
        <v>52</v>
      </c>
      <c r="Y112" s="5" t="s">
        <v>1556</v>
      </c>
      <c r="Z112" s="5" t="s">
        <v>52</v>
      </c>
      <c r="AA112" s="23"/>
      <c r="AB112" s="5" t="s">
        <v>52</v>
      </c>
    </row>
    <row r="113" spans="1:28" ht="30" customHeight="1">
      <c r="A113" s="8" t="s">
        <v>661</v>
      </c>
      <c r="B113" s="8" t="s">
        <v>660</v>
      </c>
      <c r="C113" s="8" t="s">
        <v>564</v>
      </c>
      <c r="D113" s="21" t="s">
        <v>565</v>
      </c>
      <c r="E113" s="22">
        <v>0</v>
      </c>
      <c r="F113" s="8" t="s">
        <v>52</v>
      </c>
      <c r="G113" s="22">
        <v>0</v>
      </c>
      <c r="H113" s="8" t="s">
        <v>52</v>
      </c>
      <c r="I113" s="22">
        <v>0</v>
      </c>
      <c r="J113" s="8" t="s">
        <v>52</v>
      </c>
      <c r="K113" s="22">
        <v>0</v>
      </c>
      <c r="L113" s="8" t="s">
        <v>52</v>
      </c>
      <c r="M113" s="22">
        <v>0</v>
      </c>
      <c r="N113" s="8" t="s">
        <v>52</v>
      </c>
      <c r="O113" s="22">
        <v>0</v>
      </c>
      <c r="P113" s="22">
        <v>157183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8" t="s">
        <v>1560</v>
      </c>
      <c r="X113" s="8" t="s">
        <v>52</v>
      </c>
      <c r="Y113" s="5" t="s">
        <v>1556</v>
      </c>
      <c r="Z113" s="5" t="s">
        <v>52</v>
      </c>
      <c r="AA113" s="23"/>
      <c r="AB113" s="5" t="s">
        <v>52</v>
      </c>
    </row>
    <row r="114" spans="1:28" ht="30" customHeight="1">
      <c r="A114" s="8" t="s">
        <v>645</v>
      </c>
      <c r="B114" s="8" t="s">
        <v>644</v>
      </c>
      <c r="C114" s="8" t="s">
        <v>564</v>
      </c>
      <c r="D114" s="21" t="s">
        <v>565</v>
      </c>
      <c r="E114" s="22">
        <v>0</v>
      </c>
      <c r="F114" s="8" t="s">
        <v>52</v>
      </c>
      <c r="G114" s="22">
        <v>0</v>
      </c>
      <c r="H114" s="8" t="s">
        <v>52</v>
      </c>
      <c r="I114" s="22">
        <v>0</v>
      </c>
      <c r="J114" s="8" t="s">
        <v>52</v>
      </c>
      <c r="K114" s="22">
        <v>0</v>
      </c>
      <c r="L114" s="8" t="s">
        <v>52</v>
      </c>
      <c r="M114" s="22">
        <v>0</v>
      </c>
      <c r="N114" s="8" t="s">
        <v>52</v>
      </c>
      <c r="O114" s="22">
        <v>0</v>
      </c>
      <c r="P114" s="22">
        <v>122918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8" t="s">
        <v>1561</v>
      </c>
      <c r="X114" s="8" t="s">
        <v>52</v>
      </c>
      <c r="Y114" s="5" t="s">
        <v>1556</v>
      </c>
      <c r="Z114" s="5" t="s">
        <v>52</v>
      </c>
      <c r="AA114" s="23"/>
      <c r="AB114" s="5" t="s">
        <v>52</v>
      </c>
    </row>
    <row r="115" spans="1:28" ht="30" customHeight="1">
      <c r="A115" s="8" t="s">
        <v>636</v>
      </c>
      <c r="B115" s="8" t="s">
        <v>635</v>
      </c>
      <c r="C115" s="8" t="s">
        <v>564</v>
      </c>
      <c r="D115" s="21" t="s">
        <v>565</v>
      </c>
      <c r="E115" s="22">
        <v>0</v>
      </c>
      <c r="F115" s="8" t="s">
        <v>52</v>
      </c>
      <c r="G115" s="22">
        <v>0</v>
      </c>
      <c r="H115" s="8" t="s">
        <v>52</v>
      </c>
      <c r="I115" s="22">
        <v>0</v>
      </c>
      <c r="J115" s="8" t="s">
        <v>52</v>
      </c>
      <c r="K115" s="22">
        <v>0</v>
      </c>
      <c r="L115" s="8" t="s">
        <v>52</v>
      </c>
      <c r="M115" s="22">
        <v>0</v>
      </c>
      <c r="N115" s="8" t="s">
        <v>52</v>
      </c>
      <c r="O115" s="22">
        <v>0</v>
      </c>
      <c r="P115" s="22">
        <v>163377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8" t="s">
        <v>1562</v>
      </c>
      <c r="X115" s="8" t="s">
        <v>52</v>
      </c>
      <c r="Y115" s="5" t="s">
        <v>1556</v>
      </c>
      <c r="Z115" s="5" t="s">
        <v>52</v>
      </c>
      <c r="AA115" s="23"/>
      <c r="AB115" s="5" t="s">
        <v>52</v>
      </c>
    </row>
    <row r="116" spans="1:28" ht="30" customHeight="1">
      <c r="A116" s="8" t="s">
        <v>783</v>
      </c>
      <c r="B116" s="8" t="s">
        <v>782</v>
      </c>
      <c r="C116" s="8" t="s">
        <v>564</v>
      </c>
      <c r="D116" s="21" t="s">
        <v>565</v>
      </c>
      <c r="E116" s="22">
        <v>0</v>
      </c>
      <c r="F116" s="8" t="s">
        <v>52</v>
      </c>
      <c r="G116" s="22">
        <v>0</v>
      </c>
      <c r="H116" s="8" t="s">
        <v>52</v>
      </c>
      <c r="I116" s="22">
        <v>0</v>
      </c>
      <c r="J116" s="8" t="s">
        <v>52</v>
      </c>
      <c r="K116" s="22">
        <v>0</v>
      </c>
      <c r="L116" s="8" t="s">
        <v>52</v>
      </c>
      <c r="M116" s="22">
        <v>0</v>
      </c>
      <c r="N116" s="8" t="s">
        <v>52</v>
      </c>
      <c r="O116" s="22">
        <v>0</v>
      </c>
      <c r="P116" s="22">
        <v>162424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8" t="s">
        <v>1563</v>
      </c>
      <c r="X116" s="8" t="s">
        <v>52</v>
      </c>
      <c r="Y116" s="5" t="s">
        <v>1556</v>
      </c>
      <c r="Z116" s="5" t="s">
        <v>52</v>
      </c>
      <c r="AA116" s="23"/>
      <c r="AB116" s="5" t="s">
        <v>52</v>
      </c>
    </row>
    <row r="117" spans="1:28" ht="30" customHeight="1">
      <c r="A117" s="8" t="s">
        <v>753</v>
      </c>
      <c r="B117" s="8" t="s">
        <v>752</v>
      </c>
      <c r="C117" s="8" t="s">
        <v>564</v>
      </c>
      <c r="D117" s="21" t="s">
        <v>565</v>
      </c>
      <c r="E117" s="22">
        <v>0</v>
      </c>
      <c r="F117" s="8" t="s">
        <v>52</v>
      </c>
      <c r="G117" s="22">
        <v>0</v>
      </c>
      <c r="H117" s="8" t="s">
        <v>52</v>
      </c>
      <c r="I117" s="22">
        <v>0</v>
      </c>
      <c r="J117" s="8" t="s">
        <v>52</v>
      </c>
      <c r="K117" s="22">
        <v>0</v>
      </c>
      <c r="L117" s="8" t="s">
        <v>52</v>
      </c>
      <c r="M117" s="22">
        <v>0</v>
      </c>
      <c r="N117" s="8" t="s">
        <v>52</v>
      </c>
      <c r="O117" s="22">
        <v>0</v>
      </c>
      <c r="P117" s="22">
        <v>141733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8" t="s">
        <v>1564</v>
      </c>
      <c r="X117" s="8" t="s">
        <v>52</v>
      </c>
      <c r="Y117" s="5" t="s">
        <v>1556</v>
      </c>
      <c r="Z117" s="5" t="s">
        <v>52</v>
      </c>
      <c r="AA117" s="23"/>
      <c r="AB117" s="5" t="s">
        <v>52</v>
      </c>
    </row>
    <row r="118" spans="1:28" ht="30" customHeight="1">
      <c r="A118" s="8" t="s">
        <v>1023</v>
      </c>
      <c r="B118" s="8" t="s">
        <v>1022</v>
      </c>
      <c r="C118" s="8" t="s">
        <v>564</v>
      </c>
      <c r="D118" s="21" t="s">
        <v>565</v>
      </c>
      <c r="E118" s="22">
        <v>0</v>
      </c>
      <c r="F118" s="8" t="s">
        <v>52</v>
      </c>
      <c r="G118" s="22">
        <v>0</v>
      </c>
      <c r="H118" s="8" t="s">
        <v>52</v>
      </c>
      <c r="I118" s="22">
        <v>0</v>
      </c>
      <c r="J118" s="8" t="s">
        <v>52</v>
      </c>
      <c r="K118" s="22">
        <v>0</v>
      </c>
      <c r="L118" s="8" t="s">
        <v>52</v>
      </c>
      <c r="M118" s="22">
        <v>0</v>
      </c>
      <c r="N118" s="8" t="s">
        <v>52</v>
      </c>
      <c r="O118" s="22">
        <v>0</v>
      </c>
      <c r="P118" s="22">
        <v>154536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8" t="s">
        <v>1565</v>
      </c>
      <c r="X118" s="8" t="s">
        <v>52</v>
      </c>
      <c r="Y118" s="5" t="s">
        <v>1556</v>
      </c>
      <c r="Z118" s="5" t="s">
        <v>52</v>
      </c>
      <c r="AA118" s="23"/>
      <c r="AB118" s="5" t="s">
        <v>52</v>
      </c>
    </row>
    <row r="119" spans="1:28" ht="30" customHeight="1">
      <c r="A119" s="8" t="s">
        <v>1083</v>
      </c>
      <c r="B119" s="8" t="s">
        <v>1082</v>
      </c>
      <c r="C119" s="8" t="s">
        <v>564</v>
      </c>
      <c r="D119" s="21" t="s">
        <v>565</v>
      </c>
      <c r="E119" s="22">
        <v>0</v>
      </c>
      <c r="F119" s="8" t="s">
        <v>52</v>
      </c>
      <c r="G119" s="22">
        <v>0</v>
      </c>
      <c r="H119" s="8" t="s">
        <v>52</v>
      </c>
      <c r="I119" s="22">
        <v>0</v>
      </c>
      <c r="J119" s="8" t="s">
        <v>52</v>
      </c>
      <c r="K119" s="22">
        <v>0</v>
      </c>
      <c r="L119" s="8" t="s">
        <v>52</v>
      </c>
      <c r="M119" s="22">
        <v>0</v>
      </c>
      <c r="N119" s="8" t="s">
        <v>52</v>
      </c>
      <c r="O119" s="22">
        <v>0</v>
      </c>
      <c r="P119" s="22">
        <v>148613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8" t="s">
        <v>1566</v>
      </c>
      <c r="X119" s="8" t="s">
        <v>52</v>
      </c>
      <c r="Y119" s="5" t="s">
        <v>1556</v>
      </c>
      <c r="Z119" s="5" t="s">
        <v>52</v>
      </c>
      <c r="AA119" s="23"/>
      <c r="AB119" s="5" t="s">
        <v>52</v>
      </c>
    </row>
    <row r="120" spans="1:28" ht="30" customHeight="1">
      <c r="A120" s="8" t="s">
        <v>423</v>
      </c>
      <c r="B120" s="8" t="s">
        <v>421</v>
      </c>
      <c r="C120" s="8" t="s">
        <v>52</v>
      </c>
      <c r="D120" s="21" t="s">
        <v>422</v>
      </c>
      <c r="E120" s="22">
        <v>0</v>
      </c>
      <c r="F120" s="8" t="s">
        <v>52</v>
      </c>
      <c r="G120" s="22">
        <v>0</v>
      </c>
      <c r="H120" s="8" t="s">
        <v>52</v>
      </c>
      <c r="I120" s="22">
        <v>0</v>
      </c>
      <c r="J120" s="8" t="s">
        <v>52</v>
      </c>
      <c r="K120" s="22">
        <v>0</v>
      </c>
      <c r="L120" s="8" t="s">
        <v>52</v>
      </c>
      <c r="M120" s="22">
        <v>9000000</v>
      </c>
      <c r="N120" s="8" t="s">
        <v>52</v>
      </c>
      <c r="O120" s="22">
        <f t="shared" ref="O120:O140" si="3">SMALL(E120:M120,COUNTIF(E120:M120,0)+1)</f>
        <v>9000000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8" t="s">
        <v>1567</v>
      </c>
      <c r="X120" s="8" t="s">
        <v>52</v>
      </c>
      <c r="Y120" s="5" t="s">
        <v>52</v>
      </c>
      <c r="Z120" s="5" t="s">
        <v>52</v>
      </c>
      <c r="AA120" s="23"/>
      <c r="AB120" s="5" t="s">
        <v>52</v>
      </c>
    </row>
    <row r="121" spans="1:28" ht="30" customHeight="1">
      <c r="A121" s="8" t="s">
        <v>426</v>
      </c>
      <c r="B121" s="8" t="s">
        <v>425</v>
      </c>
      <c r="C121" s="8" t="s">
        <v>52</v>
      </c>
      <c r="D121" s="21" t="s">
        <v>129</v>
      </c>
      <c r="E121" s="22">
        <v>0</v>
      </c>
      <c r="F121" s="8" t="s">
        <v>52</v>
      </c>
      <c r="G121" s="22">
        <v>0</v>
      </c>
      <c r="H121" s="8" t="s">
        <v>52</v>
      </c>
      <c r="I121" s="22">
        <v>0</v>
      </c>
      <c r="J121" s="8" t="s">
        <v>52</v>
      </c>
      <c r="K121" s="22">
        <v>0</v>
      </c>
      <c r="L121" s="8" t="s">
        <v>52</v>
      </c>
      <c r="M121" s="22">
        <v>5200000</v>
      </c>
      <c r="N121" s="8" t="s">
        <v>52</v>
      </c>
      <c r="O121" s="22">
        <f t="shared" si="3"/>
        <v>5200000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8" t="s">
        <v>1568</v>
      </c>
      <c r="X121" s="8" t="s">
        <v>52</v>
      </c>
      <c r="Y121" s="5" t="s">
        <v>52</v>
      </c>
      <c r="Z121" s="5" t="s">
        <v>52</v>
      </c>
      <c r="AA121" s="23"/>
      <c r="AB121" s="5" t="s">
        <v>52</v>
      </c>
    </row>
    <row r="122" spans="1:28" ht="30" customHeight="1">
      <c r="A122" s="8" t="s">
        <v>429</v>
      </c>
      <c r="B122" s="8" t="s">
        <v>428</v>
      </c>
      <c r="C122" s="8" t="s">
        <v>52</v>
      </c>
      <c r="D122" s="21" t="s">
        <v>129</v>
      </c>
      <c r="E122" s="22">
        <v>0</v>
      </c>
      <c r="F122" s="8" t="s">
        <v>52</v>
      </c>
      <c r="G122" s="22">
        <v>0</v>
      </c>
      <c r="H122" s="8" t="s">
        <v>52</v>
      </c>
      <c r="I122" s="22">
        <v>0</v>
      </c>
      <c r="J122" s="8" t="s">
        <v>52</v>
      </c>
      <c r="K122" s="22">
        <v>0</v>
      </c>
      <c r="L122" s="8" t="s">
        <v>52</v>
      </c>
      <c r="M122" s="22">
        <v>2600000</v>
      </c>
      <c r="N122" s="8" t="s">
        <v>52</v>
      </c>
      <c r="O122" s="22">
        <f t="shared" si="3"/>
        <v>2600000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8" t="s">
        <v>1569</v>
      </c>
      <c r="X122" s="8" t="s">
        <v>52</v>
      </c>
      <c r="Y122" s="5" t="s">
        <v>52</v>
      </c>
      <c r="Z122" s="5" t="s">
        <v>52</v>
      </c>
      <c r="AA122" s="23"/>
      <c r="AB122" s="5" t="s">
        <v>52</v>
      </c>
    </row>
    <row r="123" spans="1:28" ht="30" customHeight="1">
      <c r="A123" s="8" t="s">
        <v>432</v>
      </c>
      <c r="B123" s="8" t="s">
        <v>431</v>
      </c>
      <c r="C123" s="8" t="s">
        <v>52</v>
      </c>
      <c r="D123" s="21" t="s">
        <v>129</v>
      </c>
      <c r="E123" s="22">
        <v>0</v>
      </c>
      <c r="F123" s="8" t="s">
        <v>52</v>
      </c>
      <c r="G123" s="22">
        <v>0</v>
      </c>
      <c r="H123" s="8" t="s">
        <v>52</v>
      </c>
      <c r="I123" s="22">
        <v>0</v>
      </c>
      <c r="J123" s="8" t="s">
        <v>52</v>
      </c>
      <c r="K123" s="22">
        <v>0</v>
      </c>
      <c r="L123" s="8" t="s">
        <v>52</v>
      </c>
      <c r="M123" s="22">
        <v>4800000</v>
      </c>
      <c r="N123" s="8" t="s">
        <v>52</v>
      </c>
      <c r="O123" s="22">
        <f t="shared" si="3"/>
        <v>4800000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8" t="s">
        <v>1570</v>
      </c>
      <c r="X123" s="8" t="s">
        <v>52</v>
      </c>
      <c r="Y123" s="5" t="s">
        <v>52</v>
      </c>
      <c r="Z123" s="5" t="s">
        <v>52</v>
      </c>
      <c r="AA123" s="23"/>
      <c r="AB123" s="5" t="s">
        <v>52</v>
      </c>
    </row>
    <row r="124" spans="1:28" ht="30" customHeight="1">
      <c r="A124" s="8" t="s">
        <v>435</v>
      </c>
      <c r="B124" s="8" t="s">
        <v>434</v>
      </c>
      <c r="C124" s="8" t="s">
        <v>52</v>
      </c>
      <c r="D124" s="21" t="s">
        <v>129</v>
      </c>
      <c r="E124" s="22">
        <v>0</v>
      </c>
      <c r="F124" s="8" t="s">
        <v>52</v>
      </c>
      <c r="G124" s="22">
        <v>0</v>
      </c>
      <c r="H124" s="8" t="s">
        <v>52</v>
      </c>
      <c r="I124" s="22">
        <v>0</v>
      </c>
      <c r="J124" s="8" t="s">
        <v>52</v>
      </c>
      <c r="K124" s="22">
        <v>0</v>
      </c>
      <c r="L124" s="8" t="s">
        <v>52</v>
      </c>
      <c r="M124" s="22">
        <v>4000000</v>
      </c>
      <c r="N124" s="8" t="s">
        <v>52</v>
      </c>
      <c r="O124" s="22">
        <f t="shared" si="3"/>
        <v>4000000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8" t="s">
        <v>1571</v>
      </c>
      <c r="X124" s="8" t="s">
        <v>52</v>
      </c>
      <c r="Y124" s="5" t="s">
        <v>52</v>
      </c>
      <c r="Z124" s="5" t="s">
        <v>52</v>
      </c>
      <c r="AA124" s="23"/>
      <c r="AB124" s="5" t="s">
        <v>52</v>
      </c>
    </row>
    <row r="125" spans="1:28" ht="30" customHeight="1">
      <c r="A125" s="8" t="s">
        <v>438</v>
      </c>
      <c r="B125" s="8" t="s">
        <v>437</v>
      </c>
      <c r="C125" s="8" t="s">
        <v>52</v>
      </c>
      <c r="D125" s="21" t="s">
        <v>129</v>
      </c>
      <c r="E125" s="22">
        <v>0</v>
      </c>
      <c r="F125" s="8" t="s">
        <v>52</v>
      </c>
      <c r="G125" s="22">
        <v>0</v>
      </c>
      <c r="H125" s="8" t="s">
        <v>52</v>
      </c>
      <c r="I125" s="22">
        <v>0</v>
      </c>
      <c r="J125" s="8" t="s">
        <v>52</v>
      </c>
      <c r="K125" s="22">
        <v>0</v>
      </c>
      <c r="L125" s="8" t="s">
        <v>52</v>
      </c>
      <c r="M125" s="22">
        <v>1800000</v>
      </c>
      <c r="N125" s="8" t="s">
        <v>52</v>
      </c>
      <c r="O125" s="22">
        <f t="shared" si="3"/>
        <v>1800000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8" t="s">
        <v>1572</v>
      </c>
      <c r="X125" s="8" t="s">
        <v>52</v>
      </c>
      <c r="Y125" s="5" t="s">
        <v>52</v>
      </c>
      <c r="Z125" s="5" t="s">
        <v>52</v>
      </c>
      <c r="AA125" s="23"/>
      <c r="AB125" s="5" t="s">
        <v>52</v>
      </c>
    </row>
    <row r="126" spans="1:28" ht="30" customHeight="1">
      <c r="A126" s="8" t="s">
        <v>441</v>
      </c>
      <c r="B126" s="8" t="s">
        <v>440</v>
      </c>
      <c r="C126" s="8" t="s">
        <v>52</v>
      </c>
      <c r="D126" s="21" t="s">
        <v>129</v>
      </c>
      <c r="E126" s="22">
        <v>0</v>
      </c>
      <c r="F126" s="8" t="s">
        <v>52</v>
      </c>
      <c r="G126" s="22">
        <v>0</v>
      </c>
      <c r="H126" s="8" t="s">
        <v>52</v>
      </c>
      <c r="I126" s="22">
        <v>0</v>
      </c>
      <c r="J126" s="8" t="s">
        <v>52</v>
      </c>
      <c r="K126" s="22">
        <v>0</v>
      </c>
      <c r="L126" s="8" t="s">
        <v>52</v>
      </c>
      <c r="M126" s="22">
        <v>800000</v>
      </c>
      <c r="N126" s="8" t="s">
        <v>52</v>
      </c>
      <c r="O126" s="22">
        <f t="shared" si="3"/>
        <v>800000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8" t="s">
        <v>1573</v>
      </c>
      <c r="X126" s="8" t="s">
        <v>52</v>
      </c>
      <c r="Y126" s="5" t="s">
        <v>52</v>
      </c>
      <c r="Z126" s="5" t="s">
        <v>52</v>
      </c>
      <c r="AA126" s="23"/>
      <c r="AB126" s="5" t="s">
        <v>52</v>
      </c>
    </row>
    <row r="127" spans="1:28" ht="30" customHeight="1">
      <c r="A127" s="8" t="s">
        <v>444</v>
      </c>
      <c r="B127" s="8" t="s">
        <v>443</v>
      </c>
      <c r="C127" s="8" t="s">
        <v>52</v>
      </c>
      <c r="D127" s="21" t="s">
        <v>129</v>
      </c>
      <c r="E127" s="22">
        <v>0</v>
      </c>
      <c r="F127" s="8" t="s">
        <v>52</v>
      </c>
      <c r="G127" s="22">
        <v>0</v>
      </c>
      <c r="H127" s="8" t="s">
        <v>52</v>
      </c>
      <c r="I127" s="22">
        <v>0</v>
      </c>
      <c r="J127" s="8" t="s">
        <v>52</v>
      </c>
      <c r="K127" s="22">
        <v>0</v>
      </c>
      <c r="L127" s="8" t="s">
        <v>52</v>
      </c>
      <c r="M127" s="22">
        <v>950000</v>
      </c>
      <c r="N127" s="8" t="s">
        <v>52</v>
      </c>
      <c r="O127" s="22">
        <f t="shared" si="3"/>
        <v>950000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8" t="s">
        <v>1574</v>
      </c>
      <c r="X127" s="8" t="s">
        <v>52</v>
      </c>
      <c r="Y127" s="5" t="s">
        <v>52</v>
      </c>
      <c r="Z127" s="5" t="s">
        <v>52</v>
      </c>
      <c r="AA127" s="23"/>
      <c r="AB127" s="5" t="s">
        <v>52</v>
      </c>
    </row>
    <row r="128" spans="1:28" ht="30" customHeight="1">
      <c r="A128" s="8" t="s">
        <v>447</v>
      </c>
      <c r="B128" s="8" t="s">
        <v>446</v>
      </c>
      <c r="C128" s="8" t="s">
        <v>52</v>
      </c>
      <c r="D128" s="21" t="s">
        <v>129</v>
      </c>
      <c r="E128" s="22">
        <v>0</v>
      </c>
      <c r="F128" s="8" t="s">
        <v>52</v>
      </c>
      <c r="G128" s="22">
        <v>0</v>
      </c>
      <c r="H128" s="8" t="s">
        <v>52</v>
      </c>
      <c r="I128" s="22">
        <v>0</v>
      </c>
      <c r="J128" s="8" t="s">
        <v>52</v>
      </c>
      <c r="K128" s="22">
        <v>0</v>
      </c>
      <c r="L128" s="8" t="s">
        <v>52</v>
      </c>
      <c r="M128" s="22">
        <v>950000</v>
      </c>
      <c r="N128" s="8" t="s">
        <v>52</v>
      </c>
      <c r="O128" s="22">
        <f t="shared" si="3"/>
        <v>950000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8" t="s">
        <v>1575</v>
      </c>
      <c r="X128" s="8" t="s">
        <v>52</v>
      </c>
      <c r="Y128" s="5" t="s">
        <v>52</v>
      </c>
      <c r="Z128" s="5" t="s">
        <v>52</v>
      </c>
      <c r="AA128" s="23"/>
      <c r="AB128" s="5" t="s">
        <v>52</v>
      </c>
    </row>
    <row r="129" spans="1:28" ht="30" customHeight="1">
      <c r="A129" s="8" t="s">
        <v>450</v>
      </c>
      <c r="B129" s="8" t="s">
        <v>449</v>
      </c>
      <c r="C129" s="8" t="s">
        <v>52</v>
      </c>
      <c r="D129" s="21" t="s">
        <v>129</v>
      </c>
      <c r="E129" s="22">
        <v>0</v>
      </c>
      <c r="F129" s="8" t="s">
        <v>52</v>
      </c>
      <c r="G129" s="22">
        <v>0</v>
      </c>
      <c r="H129" s="8" t="s">
        <v>52</v>
      </c>
      <c r="I129" s="22">
        <v>0</v>
      </c>
      <c r="J129" s="8" t="s">
        <v>52</v>
      </c>
      <c r="K129" s="22">
        <v>0</v>
      </c>
      <c r="L129" s="8" t="s">
        <v>52</v>
      </c>
      <c r="M129" s="22">
        <v>2430000</v>
      </c>
      <c r="N129" s="8" t="s">
        <v>52</v>
      </c>
      <c r="O129" s="22">
        <f t="shared" si="3"/>
        <v>2430000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8" t="s">
        <v>1576</v>
      </c>
      <c r="X129" s="8" t="s">
        <v>52</v>
      </c>
      <c r="Y129" s="5" t="s">
        <v>52</v>
      </c>
      <c r="Z129" s="5" t="s">
        <v>52</v>
      </c>
      <c r="AA129" s="23"/>
      <c r="AB129" s="5" t="s">
        <v>52</v>
      </c>
    </row>
    <row r="130" spans="1:28" ht="30" customHeight="1">
      <c r="A130" s="8" t="s">
        <v>453</v>
      </c>
      <c r="B130" s="8" t="s">
        <v>452</v>
      </c>
      <c r="C130" s="8" t="s">
        <v>52</v>
      </c>
      <c r="D130" s="21" t="s">
        <v>129</v>
      </c>
      <c r="E130" s="22">
        <v>0</v>
      </c>
      <c r="F130" s="8" t="s">
        <v>52</v>
      </c>
      <c r="G130" s="22">
        <v>0</v>
      </c>
      <c r="H130" s="8" t="s">
        <v>52</v>
      </c>
      <c r="I130" s="22">
        <v>0</v>
      </c>
      <c r="J130" s="8" t="s">
        <v>52</v>
      </c>
      <c r="K130" s="22">
        <v>0</v>
      </c>
      <c r="L130" s="8" t="s">
        <v>52</v>
      </c>
      <c r="M130" s="22">
        <v>350000</v>
      </c>
      <c r="N130" s="8" t="s">
        <v>52</v>
      </c>
      <c r="O130" s="22">
        <f t="shared" si="3"/>
        <v>350000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8" t="s">
        <v>1577</v>
      </c>
      <c r="X130" s="8" t="s">
        <v>52</v>
      </c>
      <c r="Y130" s="5" t="s">
        <v>52</v>
      </c>
      <c r="Z130" s="5" t="s">
        <v>52</v>
      </c>
      <c r="AA130" s="23"/>
      <c r="AB130" s="5" t="s">
        <v>52</v>
      </c>
    </row>
    <row r="131" spans="1:28" ht="30" customHeight="1">
      <c r="A131" s="8" t="s">
        <v>458</v>
      </c>
      <c r="B131" s="8" t="s">
        <v>457</v>
      </c>
      <c r="C131" s="8" t="s">
        <v>52</v>
      </c>
      <c r="D131" s="21" t="s">
        <v>129</v>
      </c>
      <c r="E131" s="22">
        <v>0</v>
      </c>
      <c r="F131" s="8" t="s">
        <v>52</v>
      </c>
      <c r="G131" s="22">
        <v>0</v>
      </c>
      <c r="H131" s="8" t="s">
        <v>52</v>
      </c>
      <c r="I131" s="22">
        <v>0</v>
      </c>
      <c r="J131" s="8" t="s">
        <v>52</v>
      </c>
      <c r="K131" s="22">
        <v>0</v>
      </c>
      <c r="L131" s="8" t="s">
        <v>52</v>
      </c>
      <c r="M131" s="22">
        <v>1400000</v>
      </c>
      <c r="N131" s="8" t="s">
        <v>52</v>
      </c>
      <c r="O131" s="22">
        <f t="shared" si="3"/>
        <v>1400000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8" t="s">
        <v>1578</v>
      </c>
      <c r="X131" s="8" t="s">
        <v>52</v>
      </c>
      <c r="Y131" s="5" t="s">
        <v>52</v>
      </c>
      <c r="Z131" s="5" t="s">
        <v>52</v>
      </c>
      <c r="AA131" s="23"/>
      <c r="AB131" s="5" t="s">
        <v>52</v>
      </c>
    </row>
    <row r="132" spans="1:28" ht="30" customHeight="1">
      <c r="A132" s="8" t="s">
        <v>461</v>
      </c>
      <c r="B132" s="8" t="s">
        <v>460</v>
      </c>
      <c r="C132" s="8" t="s">
        <v>52</v>
      </c>
      <c r="D132" s="21" t="s">
        <v>129</v>
      </c>
      <c r="E132" s="22">
        <v>0</v>
      </c>
      <c r="F132" s="8" t="s">
        <v>52</v>
      </c>
      <c r="G132" s="22">
        <v>0</v>
      </c>
      <c r="H132" s="8" t="s">
        <v>52</v>
      </c>
      <c r="I132" s="22">
        <v>0</v>
      </c>
      <c r="J132" s="8" t="s">
        <v>52</v>
      </c>
      <c r="K132" s="22">
        <v>0</v>
      </c>
      <c r="L132" s="8" t="s">
        <v>52</v>
      </c>
      <c r="M132" s="22">
        <v>1400000</v>
      </c>
      <c r="N132" s="8" t="s">
        <v>52</v>
      </c>
      <c r="O132" s="22">
        <f t="shared" si="3"/>
        <v>1400000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8" t="s">
        <v>1579</v>
      </c>
      <c r="X132" s="8" t="s">
        <v>52</v>
      </c>
      <c r="Y132" s="5" t="s">
        <v>52</v>
      </c>
      <c r="Z132" s="5" t="s">
        <v>52</v>
      </c>
      <c r="AA132" s="23"/>
      <c r="AB132" s="5" t="s">
        <v>52</v>
      </c>
    </row>
    <row r="133" spans="1:28" ht="30" customHeight="1">
      <c r="A133" s="8" t="s">
        <v>464</v>
      </c>
      <c r="B133" s="8" t="s">
        <v>463</v>
      </c>
      <c r="C133" s="8" t="s">
        <v>52</v>
      </c>
      <c r="D133" s="21" t="s">
        <v>129</v>
      </c>
      <c r="E133" s="22">
        <v>0</v>
      </c>
      <c r="F133" s="8" t="s">
        <v>52</v>
      </c>
      <c r="G133" s="22">
        <v>0</v>
      </c>
      <c r="H133" s="8" t="s">
        <v>52</v>
      </c>
      <c r="I133" s="22">
        <v>0</v>
      </c>
      <c r="J133" s="8" t="s">
        <v>52</v>
      </c>
      <c r="K133" s="22">
        <v>0</v>
      </c>
      <c r="L133" s="8" t="s">
        <v>52</v>
      </c>
      <c r="M133" s="22">
        <v>4500000</v>
      </c>
      <c r="N133" s="8" t="s">
        <v>52</v>
      </c>
      <c r="O133" s="22">
        <f t="shared" si="3"/>
        <v>4500000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8" t="s">
        <v>1580</v>
      </c>
      <c r="X133" s="8" t="s">
        <v>52</v>
      </c>
      <c r="Y133" s="5" t="s">
        <v>52</v>
      </c>
      <c r="Z133" s="5" t="s">
        <v>52</v>
      </c>
      <c r="AA133" s="23"/>
      <c r="AB133" s="5" t="s">
        <v>52</v>
      </c>
    </row>
    <row r="134" spans="1:28" ht="30" customHeight="1">
      <c r="A134" s="8" t="s">
        <v>467</v>
      </c>
      <c r="B134" s="8" t="s">
        <v>466</v>
      </c>
      <c r="C134" s="8" t="s">
        <v>52</v>
      </c>
      <c r="D134" s="21" t="s">
        <v>129</v>
      </c>
      <c r="E134" s="22">
        <v>0</v>
      </c>
      <c r="F134" s="8" t="s">
        <v>52</v>
      </c>
      <c r="G134" s="22">
        <v>0</v>
      </c>
      <c r="H134" s="8" t="s">
        <v>52</v>
      </c>
      <c r="I134" s="22">
        <v>0</v>
      </c>
      <c r="J134" s="8" t="s">
        <v>52</v>
      </c>
      <c r="K134" s="22">
        <v>0</v>
      </c>
      <c r="L134" s="8" t="s">
        <v>52</v>
      </c>
      <c r="M134" s="22">
        <v>3500000</v>
      </c>
      <c r="N134" s="8" t="s">
        <v>52</v>
      </c>
      <c r="O134" s="22">
        <f t="shared" si="3"/>
        <v>3500000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8" t="s">
        <v>1581</v>
      </c>
      <c r="X134" s="8" t="s">
        <v>52</v>
      </c>
      <c r="Y134" s="5" t="s">
        <v>52</v>
      </c>
      <c r="Z134" s="5" t="s">
        <v>52</v>
      </c>
      <c r="AA134" s="23"/>
      <c r="AB134" s="5" t="s">
        <v>52</v>
      </c>
    </row>
    <row r="135" spans="1:28" ht="30" customHeight="1">
      <c r="A135" s="8" t="s">
        <v>472</v>
      </c>
      <c r="B135" s="8" t="s">
        <v>471</v>
      </c>
      <c r="C135" s="8" t="s">
        <v>52</v>
      </c>
      <c r="D135" s="21" t="s">
        <v>129</v>
      </c>
      <c r="E135" s="22">
        <v>0</v>
      </c>
      <c r="F135" s="8" t="s">
        <v>52</v>
      </c>
      <c r="G135" s="22">
        <v>0</v>
      </c>
      <c r="H135" s="8" t="s">
        <v>52</v>
      </c>
      <c r="I135" s="22">
        <v>0</v>
      </c>
      <c r="J135" s="8" t="s">
        <v>52</v>
      </c>
      <c r="K135" s="22">
        <v>0</v>
      </c>
      <c r="L135" s="8" t="s">
        <v>52</v>
      </c>
      <c r="M135" s="22">
        <v>4800000</v>
      </c>
      <c r="N135" s="8" t="s">
        <v>52</v>
      </c>
      <c r="O135" s="22">
        <f t="shared" si="3"/>
        <v>4800000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8" t="s">
        <v>1582</v>
      </c>
      <c r="X135" s="8" t="s">
        <v>52</v>
      </c>
      <c r="Y135" s="5" t="s">
        <v>52</v>
      </c>
      <c r="Z135" s="5" t="s">
        <v>52</v>
      </c>
      <c r="AA135" s="23"/>
      <c r="AB135" s="5" t="s">
        <v>52</v>
      </c>
    </row>
    <row r="136" spans="1:28" ht="30" customHeight="1">
      <c r="A136" s="8" t="s">
        <v>475</v>
      </c>
      <c r="B136" s="8" t="s">
        <v>474</v>
      </c>
      <c r="C136" s="8" t="s">
        <v>52</v>
      </c>
      <c r="D136" s="21" t="s">
        <v>129</v>
      </c>
      <c r="E136" s="22">
        <v>0</v>
      </c>
      <c r="F136" s="8" t="s">
        <v>52</v>
      </c>
      <c r="G136" s="22">
        <v>0</v>
      </c>
      <c r="H136" s="8" t="s">
        <v>52</v>
      </c>
      <c r="I136" s="22">
        <v>0</v>
      </c>
      <c r="J136" s="8" t="s">
        <v>52</v>
      </c>
      <c r="K136" s="22">
        <v>0</v>
      </c>
      <c r="L136" s="8" t="s">
        <v>52</v>
      </c>
      <c r="M136" s="22">
        <v>4300000</v>
      </c>
      <c r="N136" s="8" t="s">
        <v>52</v>
      </c>
      <c r="O136" s="22">
        <f t="shared" si="3"/>
        <v>4300000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8" t="s">
        <v>1583</v>
      </c>
      <c r="X136" s="8" t="s">
        <v>52</v>
      </c>
      <c r="Y136" s="5" t="s">
        <v>52</v>
      </c>
      <c r="Z136" s="5" t="s">
        <v>52</v>
      </c>
      <c r="AA136" s="23"/>
      <c r="AB136" s="5" t="s">
        <v>52</v>
      </c>
    </row>
    <row r="137" spans="1:28" ht="30" customHeight="1">
      <c r="A137" s="8" t="s">
        <v>478</v>
      </c>
      <c r="B137" s="8" t="s">
        <v>477</v>
      </c>
      <c r="C137" s="8" t="s">
        <v>52</v>
      </c>
      <c r="D137" s="21" t="s">
        <v>129</v>
      </c>
      <c r="E137" s="22">
        <v>0</v>
      </c>
      <c r="F137" s="8" t="s">
        <v>52</v>
      </c>
      <c r="G137" s="22">
        <v>0</v>
      </c>
      <c r="H137" s="8" t="s">
        <v>52</v>
      </c>
      <c r="I137" s="22">
        <v>0</v>
      </c>
      <c r="J137" s="8" t="s">
        <v>52</v>
      </c>
      <c r="K137" s="22">
        <v>0</v>
      </c>
      <c r="L137" s="8" t="s">
        <v>52</v>
      </c>
      <c r="M137" s="22">
        <v>3500000</v>
      </c>
      <c r="N137" s="8" t="s">
        <v>52</v>
      </c>
      <c r="O137" s="22">
        <f t="shared" si="3"/>
        <v>3500000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8" t="s">
        <v>1584</v>
      </c>
      <c r="X137" s="8" t="s">
        <v>52</v>
      </c>
      <c r="Y137" s="5" t="s">
        <v>52</v>
      </c>
      <c r="Z137" s="5" t="s">
        <v>52</v>
      </c>
      <c r="AA137" s="23"/>
      <c r="AB137" s="5" t="s">
        <v>52</v>
      </c>
    </row>
    <row r="138" spans="1:28" ht="30" customHeight="1">
      <c r="A138" s="8" t="s">
        <v>481</v>
      </c>
      <c r="B138" s="8" t="s">
        <v>480</v>
      </c>
      <c r="C138" s="8" t="s">
        <v>52</v>
      </c>
      <c r="D138" s="21" t="s">
        <v>129</v>
      </c>
      <c r="E138" s="22">
        <v>0</v>
      </c>
      <c r="F138" s="8" t="s">
        <v>52</v>
      </c>
      <c r="G138" s="22">
        <v>0</v>
      </c>
      <c r="H138" s="8" t="s">
        <v>52</v>
      </c>
      <c r="I138" s="22">
        <v>0</v>
      </c>
      <c r="J138" s="8" t="s">
        <v>52</v>
      </c>
      <c r="K138" s="22">
        <v>0</v>
      </c>
      <c r="L138" s="8" t="s">
        <v>52</v>
      </c>
      <c r="M138" s="22">
        <v>3200000</v>
      </c>
      <c r="N138" s="8" t="s">
        <v>52</v>
      </c>
      <c r="O138" s="22">
        <f t="shared" si="3"/>
        <v>3200000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8" t="s">
        <v>1585</v>
      </c>
      <c r="X138" s="8" t="s">
        <v>52</v>
      </c>
      <c r="Y138" s="5" t="s">
        <v>52</v>
      </c>
      <c r="Z138" s="5" t="s">
        <v>52</v>
      </c>
      <c r="AA138" s="23"/>
      <c r="AB138" s="5" t="s">
        <v>52</v>
      </c>
    </row>
    <row r="139" spans="1:28" ht="30" customHeight="1">
      <c r="A139" s="8" t="s">
        <v>484</v>
      </c>
      <c r="B139" s="8" t="s">
        <v>483</v>
      </c>
      <c r="C139" s="8" t="s">
        <v>52</v>
      </c>
      <c r="D139" s="21" t="s">
        <v>129</v>
      </c>
      <c r="E139" s="22">
        <v>0</v>
      </c>
      <c r="F139" s="8" t="s">
        <v>52</v>
      </c>
      <c r="G139" s="22">
        <v>0</v>
      </c>
      <c r="H139" s="8" t="s">
        <v>52</v>
      </c>
      <c r="I139" s="22">
        <v>0</v>
      </c>
      <c r="J139" s="8" t="s">
        <v>52</v>
      </c>
      <c r="K139" s="22">
        <v>0</v>
      </c>
      <c r="L139" s="8" t="s">
        <v>52</v>
      </c>
      <c r="M139" s="22">
        <v>1800000</v>
      </c>
      <c r="N139" s="8" t="s">
        <v>52</v>
      </c>
      <c r="O139" s="22">
        <f t="shared" si="3"/>
        <v>1800000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8" t="s">
        <v>1586</v>
      </c>
      <c r="X139" s="8" t="s">
        <v>52</v>
      </c>
      <c r="Y139" s="5" t="s">
        <v>52</v>
      </c>
      <c r="Z139" s="5" t="s">
        <v>52</v>
      </c>
      <c r="AA139" s="23"/>
      <c r="AB139" s="5" t="s">
        <v>52</v>
      </c>
    </row>
    <row r="140" spans="1:28" ht="30" customHeight="1">
      <c r="A140" s="8" t="s">
        <v>414</v>
      </c>
      <c r="B140" s="8" t="s">
        <v>413</v>
      </c>
      <c r="C140" s="8" t="s">
        <v>52</v>
      </c>
      <c r="D140" s="21" t="s">
        <v>129</v>
      </c>
      <c r="E140" s="22">
        <v>0</v>
      </c>
      <c r="F140" s="8" t="s">
        <v>52</v>
      </c>
      <c r="G140" s="22">
        <v>0</v>
      </c>
      <c r="H140" s="8" t="s">
        <v>52</v>
      </c>
      <c r="I140" s="22">
        <v>0</v>
      </c>
      <c r="J140" s="8" t="s">
        <v>52</v>
      </c>
      <c r="K140" s="22">
        <v>0</v>
      </c>
      <c r="L140" s="8" t="s">
        <v>52</v>
      </c>
      <c r="M140" s="22">
        <v>350000</v>
      </c>
      <c r="N140" s="8" t="s">
        <v>52</v>
      </c>
      <c r="O140" s="22">
        <f t="shared" si="3"/>
        <v>350000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8" t="s">
        <v>1587</v>
      </c>
      <c r="X140" s="8" t="s">
        <v>52</v>
      </c>
      <c r="Y140" s="5" t="s">
        <v>52</v>
      </c>
      <c r="Z140" s="5" t="s">
        <v>52</v>
      </c>
      <c r="AA140" s="23"/>
      <c r="AB140" s="5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15</vt:i4>
      </vt:variant>
    </vt:vector>
  </HeadingPairs>
  <TitlesOfParts>
    <vt:vector size="23" baseType="lpstr"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2017-05-16T01:55:51Z</dcterms:created>
  <dcterms:modified xsi:type="dcterms:W3CDTF">2017-05-18T06:00:27Z</dcterms:modified>
</cp:coreProperties>
</file>